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65" windowHeight="7755" tabRatio="500"/>
  </bookViews>
  <sheets>
    <sheet name="Заявка" sheetId="1" r:id="rId1"/>
    <sheet name="Чиплист" sheetId="2" state="hidden" r:id="rId2"/>
    <sheet name="Диплом" sheetId="3" state="hidden" r:id="rId3"/>
    <sheet name="Временный сертификат" sheetId="4" state="hidden" r:id="rId4"/>
  </sheets>
  <definedNames>
    <definedName name="_xlnm.Print_Area" localSheetId="2">Диплом!$A$1:$I$27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8" i="1"/>
  <c r="G19" i="1"/>
  <c r="AI50" i="4" l="1"/>
  <c r="BD50" i="4" s="1"/>
  <c r="BY50" i="4" s="1"/>
  <c r="CT50" i="4" s="1"/>
  <c r="DO50" i="4" s="1"/>
  <c r="EJ50" i="4" s="1"/>
  <c r="FE50" i="4" s="1"/>
  <c r="FZ50" i="4" s="1"/>
  <c r="GU50" i="4" s="1"/>
  <c r="HP50" i="4" s="1"/>
  <c r="IK50" i="4" s="1"/>
  <c r="N50" i="4"/>
  <c r="AK50" i="4" s="1"/>
  <c r="BF50" i="4" s="1"/>
  <c r="CA50" i="4" s="1"/>
  <c r="CV50" i="4" s="1"/>
  <c r="DQ50" i="4" s="1"/>
  <c r="EL50" i="4" s="1"/>
  <c r="FG50" i="4" s="1"/>
  <c r="GB50" i="4" s="1"/>
  <c r="GW50" i="4" s="1"/>
  <c r="HR50" i="4" s="1"/>
  <c r="IM50" i="4" s="1"/>
  <c r="S46" i="4"/>
  <c r="AN46" i="4" s="1"/>
  <c r="BI46" i="4" s="1"/>
  <c r="CD46" i="4" s="1"/>
  <c r="CY46" i="4" s="1"/>
  <c r="DT46" i="4" s="1"/>
  <c r="EO46" i="4" s="1"/>
  <c r="FJ46" i="4" s="1"/>
  <c r="GE46" i="4" s="1"/>
  <c r="GZ46" i="4" s="1"/>
  <c r="HU46" i="4" s="1"/>
  <c r="IP46" i="4" s="1"/>
  <c r="R46" i="4"/>
  <c r="AM46" i="4" s="1"/>
  <c r="BH46" i="4" s="1"/>
  <c r="CC46" i="4" s="1"/>
  <c r="CX46" i="4" s="1"/>
  <c r="DS46" i="4" s="1"/>
  <c r="EN46" i="4" s="1"/>
  <c r="FI46" i="4" s="1"/>
  <c r="GD46" i="4" s="1"/>
  <c r="GY46" i="4" s="1"/>
  <c r="HT46" i="4" s="1"/>
  <c r="IO46" i="4" s="1"/>
  <c r="O46" i="4"/>
  <c r="AJ46" i="4" s="1"/>
  <c r="BE46" i="4" s="1"/>
  <c r="BZ46" i="4" s="1"/>
  <c r="CU46" i="4" s="1"/>
  <c r="DP46" i="4" s="1"/>
  <c r="EK46" i="4" s="1"/>
  <c r="FF46" i="4" s="1"/>
  <c r="GA46" i="4" s="1"/>
  <c r="GV46" i="4" s="1"/>
  <c r="HQ46" i="4" s="1"/>
  <c r="IL46" i="4" s="1"/>
  <c r="A42" i="4"/>
  <c r="V42" i="4" s="1"/>
  <c r="AQ42" i="4" s="1"/>
  <c r="BL42" i="4" s="1"/>
  <c r="CG42" i="4" s="1"/>
  <c r="DB42" i="4" s="1"/>
  <c r="DW42" i="4" s="1"/>
  <c r="ER42" i="4" s="1"/>
  <c r="FM42" i="4" s="1"/>
  <c r="GH42" i="4" s="1"/>
  <c r="HC42" i="4" s="1"/>
  <c r="HX42" i="4" s="1"/>
  <c r="D38" i="4"/>
  <c r="Y38" i="4" s="1"/>
  <c r="AT38" i="4" s="1"/>
  <c r="BO38" i="4" s="1"/>
  <c r="CJ38" i="4" s="1"/>
  <c r="DE38" i="4" s="1"/>
  <c r="DZ38" i="4" s="1"/>
  <c r="EU38" i="4" s="1"/>
  <c r="FP38" i="4" s="1"/>
  <c r="GK38" i="4" s="1"/>
  <c r="HF38" i="4" s="1"/>
  <c r="IA38" i="4" s="1"/>
  <c r="C35" i="4"/>
  <c r="X35" i="4" s="1"/>
  <c r="AS35" i="4" s="1"/>
  <c r="BN35" i="4" s="1"/>
  <c r="CI35" i="4" s="1"/>
  <c r="DD35" i="4" s="1"/>
  <c r="DY35" i="4" s="1"/>
  <c r="ET35" i="4" s="1"/>
  <c r="FO35" i="4" s="1"/>
  <c r="GJ35" i="4" s="1"/>
  <c r="HE35" i="4" s="1"/>
  <c r="HZ35" i="4" s="1"/>
  <c r="E33" i="4"/>
  <c r="Z33" i="4" s="1"/>
  <c r="AU33" i="4" s="1"/>
  <c r="BP33" i="4" s="1"/>
  <c r="CK33" i="4" s="1"/>
  <c r="DF33" i="4" s="1"/>
  <c r="EA33" i="4" s="1"/>
  <c r="EV33" i="4" s="1"/>
  <c r="FQ33" i="4" s="1"/>
  <c r="GL33" i="4" s="1"/>
  <c r="HG33" i="4" s="1"/>
  <c r="IB33" i="4" s="1"/>
  <c r="Q31" i="4"/>
  <c r="AL31" i="4" s="1"/>
  <c r="BG31" i="4" s="1"/>
  <c r="CB31" i="4" s="1"/>
  <c r="CW31" i="4" s="1"/>
  <c r="DR31" i="4" s="1"/>
  <c r="EM31" i="4" s="1"/>
  <c r="FH31" i="4" s="1"/>
  <c r="GC31" i="4" s="1"/>
  <c r="GX31" i="4" s="1"/>
  <c r="HS31" i="4" s="1"/>
  <c r="IN31" i="4" s="1"/>
  <c r="H31" i="4"/>
  <c r="AC31" i="4" s="1"/>
  <c r="AX31" i="4" s="1"/>
  <c r="BS31" i="4" s="1"/>
  <c r="CN31" i="4" s="1"/>
  <c r="DI31" i="4" s="1"/>
  <c r="ED31" i="4" s="1"/>
  <c r="EY31" i="4" s="1"/>
  <c r="FT31" i="4" s="1"/>
  <c r="GO31" i="4" s="1"/>
  <c r="HJ31" i="4" s="1"/>
  <c r="IE31" i="4" s="1"/>
  <c r="G29" i="4"/>
  <c r="AB29" i="4" s="1"/>
  <c r="AW29" i="4" s="1"/>
  <c r="BR29" i="4" s="1"/>
  <c r="CM29" i="4" s="1"/>
  <c r="DH29" i="4" s="1"/>
  <c r="EC29" i="4" s="1"/>
  <c r="EX29" i="4" s="1"/>
  <c r="FS29" i="4" s="1"/>
  <c r="GN29" i="4" s="1"/>
  <c r="HI29" i="4" s="1"/>
  <c r="ID29" i="4" s="1"/>
  <c r="IB25" i="4"/>
  <c r="IL55" i="4" s="1"/>
  <c r="HG25" i="4"/>
  <c r="HQ55" i="4" s="1"/>
  <c r="GL25" i="4"/>
  <c r="GV55" i="4" s="1"/>
  <c r="FQ25" i="4"/>
  <c r="GA55" i="4" s="1"/>
  <c r="EV25" i="4"/>
  <c r="FF55" i="4" s="1"/>
  <c r="EA25" i="4"/>
  <c r="EK55" i="4" s="1"/>
  <c r="DF25" i="4"/>
  <c r="DP55" i="4" s="1"/>
  <c r="CK25" i="4"/>
  <c r="CU55" i="4" s="1"/>
  <c r="BP25" i="4"/>
  <c r="BZ55" i="4" s="1"/>
  <c r="AU25" i="4"/>
  <c r="BE55" i="4" s="1"/>
  <c r="Z25" i="4"/>
  <c r="AJ55" i="4" s="1"/>
  <c r="E25" i="4"/>
  <c r="O55" i="4" s="1"/>
  <c r="IA23" i="4"/>
  <c r="IB55" i="4" s="1"/>
  <c r="HF23" i="4"/>
  <c r="HG55" i="4" s="1"/>
  <c r="GK23" i="4"/>
  <c r="GL55" i="4" s="1"/>
  <c r="FP23" i="4"/>
  <c r="FQ55" i="4" s="1"/>
  <c r="EU23" i="4"/>
  <c r="EV55" i="4" s="1"/>
  <c r="DZ23" i="4"/>
  <c r="EA55" i="4" s="1"/>
  <c r="DE23" i="4"/>
  <c r="DF55" i="4" s="1"/>
  <c r="CJ23" i="4"/>
  <c r="CK55" i="4" s="1"/>
  <c r="BO23" i="4"/>
  <c r="BP55" i="4" s="1"/>
  <c r="AT23" i="4"/>
  <c r="AU55" i="4" s="1"/>
  <c r="Y23" i="4"/>
  <c r="Z55" i="4" s="1"/>
  <c r="D23" i="4"/>
  <c r="E55" i="4" s="1"/>
  <c r="IM22" i="4"/>
  <c r="HR22" i="4"/>
  <c r="GW22" i="4"/>
  <c r="GB22" i="4"/>
  <c r="FG22" i="4"/>
  <c r="EL22" i="4"/>
  <c r="DQ22" i="4"/>
  <c r="CV22" i="4"/>
  <c r="CA22" i="4"/>
  <c r="BF22" i="4"/>
  <c r="AK22" i="4"/>
  <c r="P22" i="4"/>
  <c r="IM21" i="4"/>
  <c r="HY21" i="4"/>
  <c r="HR21" i="4"/>
  <c r="HD21" i="4"/>
  <c r="GW21" i="4"/>
  <c r="GI21" i="4"/>
  <c r="GB21" i="4"/>
  <c r="FN21" i="4"/>
  <c r="FG21" i="4"/>
  <c r="ES21" i="4"/>
  <c r="EL21" i="4"/>
  <c r="DX21" i="4"/>
  <c r="DQ21" i="4"/>
  <c r="DJ21" i="4"/>
  <c r="DC21" i="4"/>
  <c r="CV21" i="4"/>
  <c r="CH21" i="4"/>
  <c r="CA21" i="4"/>
  <c r="BT21" i="4"/>
  <c r="BM21" i="4"/>
  <c r="BF21" i="4"/>
  <c r="AY21" i="4"/>
  <c r="AR21" i="4"/>
  <c r="AK21" i="4"/>
  <c r="AD21" i="4"/>
  <c r="W21" i="4"/>
  <c r="P21" i="4"/>
  <c r="I21" i="4"/>
  <c r="B21" i="4"/>
  <c r="HZ19" i="4"/>
  <c r="IA53" i="4" s="1"/>
  <c r="HE19" i="4"/>
  <c r="HF53" i="4" s="1"/>
  <c r="GJ19" i="4"/>
  <c r="GK53" i="4" s="1"/>
  <c r="FO19" i="4"/>
  <c r="FP53" i="4" s="1"/>
  <c r="ET19" i="4"/>
  <c r="EU53" i="4" s="1"/>
  <c r="DY19" i="4"/>
  <c r="DZ53" i="4" s="1"/>
  <c r="DD19" i="4"/>
  <c r="DE53" i="4" s="1"/>
  <c r="CI19" i="4"/>
  <c r="CJ53" i="4" s="1"/>
  <c r="BN19" i="4"/>
  <c r="BO53" i="4" s="1"/>
  <c r="AS19" i="4"/>
  <c r="AT53" i="4" s="1"/>
  <c r="X19" i="4"/>
  <c r="Y53" i="4" s="1"/>
  <c r="C19" i="4"/>
  <c r="D53" i="4" s="1"/>
  <c r="IE17" i="4"/>
  <c r="IA54" i="4" s="1"/>
  <c r="HJ17" i="4"/>
  <c r="HF54" i="4" s="1"/>
  <c r="GO17" i="4"/>
  <c r="GK54" i="4" s="1"/>
  <c r="FT17" i="4"/>
  <c r="FP54" i="4" s="1"/>
  <c r="EY17" i="4"/>
  <c r="EU54" i="4" s="1"/>
  <c r="ED17" i="4"/>
  <c r="DZ54" i="4" s="1"/>
  <c r="DI17" i="4"/>
  <c r="DE54" i="4" s="1"/>
  <c r="CN17" i="4"/>
  <c r="CJ54" i="4" s="1"/>
  <c r="BS17" i="4"/>
  <c r="BO54" i="4" s="1"/>
  <c r="AX17" i="4"/>
  <c r="AT54" i="4" s="1"/>
  <c r="AC17" i="4"/>
  <c r="Y54" i="4" s="1"/>
  <c r="H17" i="4"/>
  <c r="D54" i="4" s="1"/>
  <c r="C16" i="4"/>
  <c r="X16" i="4" s="1"/>
  <c r="AS16" i="4" s="1"/>
  <c r="BN16" i="4" s="1"/>
  <c r="CI16" i="4" s="1"/>
  <c r="DD16" i="4" s="1"/>
  <c r="DY16" i="4" s="1"/>
  <c r="ET16" i="4" s="1"/>
  <c r="FO16" i="4" s="1"/>
  <c r="GJ16" i="4" s="1"/>
  <c r="HE16" i="4" s="1"/>
  <c r="HZ16" i="4" s="1"/>
  <c r="A13" i="4"/>
  <c r="V13" i="4" s="1"/>
  <c r="AQ13" i="4" s="1"/>
  <c r="BL13" i="4" s="1"/>
  <c r="CG13" i="4" s="1"/>
  <c r="DB13" i="4" s="1"/>
  <c r="DW13" i="4" s="1"/>
  <c r="ER13" i="4" s="1"/>
  <c r="FM13" i="4" s="1"/>
  <c r="GH13" i="4" s="1"/>
  <c r="HC13" i="4" s="1"/>
  <c r="HX13" i="4" s="1"/>
  <c r="F26" i="3"/>
  <c r="F23" i="3"/>
  <c r="D21" i="3"/>
  <c r="A21" i="3"/>
  <c r="C19" i="3"/>
  <c r="E18" i="3"/>
  <c r="E17" i="3"/>
  <c r="A1" i="3"/>
  <c r="A76" i="2"/>
  <c r="A69" i="2"/>
  <c r="G57" i="2"/>
  <c r="G41" i="2"/>
  <c r="N40" i="2"/>
  <c r="L40" i="2"/>
  <c r="K40" i="2"/>
  <c r="I40" i="2"/>
  <c r="G40" i="2"/>
  <c r="E40" i="2"/>
  <c r="C40" i="2"/>
  <c r="G39" i="2"/>
  <c r="N38" i="2"/>
  <c r="L38" i="2"/>
  <c r="K38" i="2"/>
  <c r="I38" i="2"/>
  <c r="G38" i="2"/>
  <c r="E38" i="2"/>
  <c r="C38" i="2"/>
  <c r="G37" i="2"/>
  <c r="N36" i="2"/>
  <c r="L36" i="2"/>
  <c r="K36" i="2"/>
  <c r="I36" i="2"/>
  <c r="G36" i="2"/>
  <c r="E36" i="2"/>
  <c r="C36" i="2"/>
  <c r="G35" i="2"/>
  <c r="N34" i="2"/>
  <c r="L34" i="2"/>
  <c r="K34" i="2"/>
  <c r="I34" i="2"/>
  <c r="G34" i="2"/>
  <c r="E34" i="2"/>
  <c r="C34" i="2"/>
  <c r="G33" i="2"/>
  <c r="N32" i="2"/>
  <c r="L32" i="2"/>
  <c r="K32" i="2"/>
  <c r="I32" i="2"/>
  <c r="G32" i="2"/>
  <c r="E32" i="2"/>
  <c r="C32" i="2"/>
  <c r="G31" i="2"/>
  <c r="N30" i="2"/>
  <c r="L30" i="2"/>
  <c r="K30" i="2"/>
  <c r="I30" i="2"/>
  <c r="G30" i="2"/>
  <c r="E30" i="2"/>
  <c r="C30" i="2"/>
  <c r="G29" i="2"/>
  <c r="E29" i="2"/>
  <c r="N28" i="2"/>
  <c r="L28" i="2"/>
  <c r="K28" i="2"/>
  <c r="I28" i="2"/>
  <c r="G28" i="2"/>
  <c r="E28" i="2"/>
  <c r="C28" i="2"/>
  <c r="G27" i="2"/>
  <c r="N26" i="2"/>
  <c r="L26" i="2"/>
  <c r="K26" i="2"/>
  <c r="I26" i="2"/>
  <c r="G26" i="2"/>
  <c r="E26" i="2"/>
  <c r="C26" i="2"/>
  <c r="G25" i="2"/>
  <c r="E25" i="2"/>
  <c r="N24" i="2"/>
  <c r="L24" i="2"/>
  <c r="K24" i="2"/>
  <c r="I24" i="2"/>
  <c r="G24" i="2"/>
  <c r="E24" i="2"/>
  <c r="C24" i="2"/>
  <c r="G23" i="2"/>
  <c r="E23" i="2"/>
  <c r="N22" i="2"/>
  <c r="L22" i="2"/>
  <c r="K22" i="2"/>
  <c r="I22" i="2"/>
  <c r="G22" i="2"/>
  <c r="E22" i="2"/>
  <c r="C22" i="2"/>
  <c r="G21" i="2"/>
  <c r="E21" i="2"/>
  <c r="L20" i="2" s="1"/>
  <c r="K20" i="2"/>
  <c r="I20" i="2"/>
  <c r="G20" i="2"/>
  <c r="E20" i="2"/>
  <c r="C20" i="2"/>
  <c r="G19" i="2"/>
  <c r="E19" i="2"/>
  <c r="I18" i="2"/>
  <c r="G18" i="2"/>
  <c r="E18" i="2"/>
  <c r="C18" i="2"/>
  <c r="A14" i="2"/>
  <c r="A12" i="2"/>
  <c r="A9" i="2"/>
  <c r="F8" i="2"/>
  <c r="J7" i="2"/>
  <c r="F7" i="2"/>
  <c r="A7" i="2"/>
  <c r="D6" i="2"/>
  <c r="F5" i="2"/>
  <c r="D5" i="2"/>
  <c r="D3" i="2"/>
  <c r="D2" i="2"/>
  <c r="I1" i="2"/>
  <c r="K18" i="2" s="1"/>
  <c r="N37" i="1"/>
  <c r="O29" i="1"/>
  <c r="A40" i="2" s="1"/>
  <c r="G29" i="1"/>
  <c r="IF21" i="4" s="1"/>
  <c r="O28" i="1"/>
  <c r="G28" i="1"/>
  <c r="E39" i="2" s="1"/>
  <c r="O27" i="1"/>
  <c r="A36" i="2" s="1"/>
  <c r="G27" i="1"/>
  <c r="GP21" i="4" s="1"/>
  <c r="O26" i="1"/>
  <c r="G26" i="1"/>
  <c r="E35" i="2" s="1"/>
  <c r="O25" i="1"/>
  <c r="A32" i="2" s="1"/>
  <c r="E33" i="2"/>
  <c r="O24" i="1"/>
  <c r="EZ21" i="4"/>
  <c r="O23" i="1"/>
  <c r="A28" i="2" s="1"/>
  <c r="O22" i="1"/>
  <c r="E27" i="2"/>
  <c r="O21" i="1"/>
  <c r="A24" i="2" s="1"/>
  <c r="O20" i="1"/>
  <c r="O19" i="1"/>
  <c r="A20" i="2" s="1"/>
  <c r="G6" i="1"/>
  <c r="F9" i="2" s="1"/>
  <c r="N4" i="1"/>
  <c r="M4" i="1"/>
  <c r="L4" i="1"/>
  <c r="O18" i="1" s="1"/>
  <c r="N18" i="2" s="1"/>
  <c r="K4" i="1"/>
  <c r="C20" i="3" s="1"/>
  <c r="I4" i="1"/>
  <c r="N20" i="2" l="1"/>
  <c r="B8" i="1"/>
  <c r="F10" i="2" s="1"/>
  <c r="L18" i="2"/>
  <c r="D9" i="1"/>
  <c r="J4" i="1"/>
  <c r="A4" i="3" s="1"/>
  <c r="J10" i="2"/>
  <c r="CO21" i="4"/>
  <c r="EE21" i="4"/>
  <c r="FU21" i="4"/>
  <c r="HK21" i="4"/>
  <c r="A18" i="2"/>
  <c r="A22" i="2"/>
  <c r="A26" i="2"/>
  <c r="A30" i="2"/>
  <c r="E31" i="2"/>
  <c r="A34" i="2"/>
  <c r="E37" i="2"/>
  <c r="A38" i="2"/>
  <c r="E41" i="2"/>
  <c r="A13" i="3" l="1"/>
  <c r="A9" i="3"/>
  <c r="A5" i="3"/>
  <c r="A15" i="3"/>
  <c r="A11" i="3"/>
  <c r="A7" i="3"/>
  <c r="A8" i="3"/>
  <c r="A14" i="3"/>
  <c r="A6" i="3"/>
  <c r="A10" i="3"/>
  <c r="A12" i="3"/>
</calcChain>
</file>

<file path=xl/sharedStrings.xml><?xml version="1.0" encoding="utf-8"?>
<sst xmlns="http://schemas.openxmlformats.org/spreadsheetml/2006/main" count="596" uniqueCount="174">
  <si>
    <t>информация о гонщике</t>
  </si>
  <si>
    <t>фамилия</t>
  </si>
  <si>
    <t>название мероприятия</t>
  </si>
  <si>
    <t>дата</t>
  </si>
  <si>
    <t>имя</t>
  </si>
  <si>
    <t>отчество</t>
  </si>
  <si>
    <t>возраст на гонке</t>
  </si>
  <si>
    <t>город</t>
  </si>
  <si>
    <t>клуб</t>
  </si>
  <si>
    <t>Стартовый номер учасника</t>
  </si>
  <si>
    <t>Дисциплина</t>
  </si>
  <si>
    <t>информация о собаках</t>
  </si>
  <si>
    <t>Порода собаки</t>
  </si>
  <si>
    <t>Кличка собаки по родословной</t>
  </si>
  <si>
    <t>Пол собаки</t>
  </si>
  <si>
    <t>дд</t>
  </si>
  <si>
    <t>мм</t>
  </si>
  <si>
    <t>гггг</t>
  </si>
  <si>
    <t>Дата рождения собаки</t>
  </si>
  <si>
    <t>Клеймо</t>
  </si>
  <si>
    <t>Чип №</t>
  </si>
  <si>
    <t>Федерация</t>
  </si>
  <si>
    <t>Родословная №</t>
  </si>
  <si>
    <t>Фамилия и инициалы владельца</t>
  </si>
  <si>
    <t>Примечания</t>
  </si>
  <si>
    <t>Квалификация</t>
  </si>
  <si>
    <t xml:space="preserve"> </t>
  </si>
  <si>
    <t>Я беру на себя полную ответственность за свое здоровье, физическое состояние, всевозможные последствия, произошедшие со мной на гонке. К организаторам соревнований претензий не имею. С Положением и другими правилами соревнований ознакомлен.</t>
  </si>
  <si>
    <t>организатор, юрлицо сокращенно</t>
  </si>
  <si>
    <t>полное наименование юрлица</t>
  </si>
  <si>
    <t>судья ФИО</t>
  </si>
  <si>
    <t>секретарь ФИО</t>
  </si>
  <si>
    <t>ФИО ответственного за гонку</t>
  </si>
  <si>
    <t>место проведения</t>
  </si>
  <si>
    <t>____________________</t>
  </si>
  <si>
    <t>президент организации</t>
  </si>
  <si>
    <t>Кобель</t>
  </si>
  <si>
    <t>Сука</t>
  </si>
  <si>
    <t>РКФ</t>
  </si>
  <si>
    <t>FCI</t>
  </si>
  <si>
    <t>UCI/Добрый мир</t>
  </si>
  <si>
    <t>ICU/СКОР</t>
  </si>
  <si>
    <t>Другое, укажите в примечаниях</t>
  </si>
  <si>
    <t>Нет</t>
  </si>
  <si>
    <t>породы</t>
  </si>
  <si>
    <t>Сибирский хаски</t>
  </si>
  <si>
    <t>Аляскинский маламут</t>
  </si>
  <si>
    <t>Самоед</t>
  </si>
  <si>
    <t>Гренландская ездовая</t>
  </si>
  <si>
    <t>Метис</t>
  </si>
  <si>
    <t>Лабрадор ретривер</t>
  </si>
  <si>
    <t>Немецкая овчарка</t>
  </si>
  <si>
    <t>Восточно-европейская овчарка</t>
  </si>
  <si>
    <t>Амстафф терьер</t>
  </si>
  <si>
    <t>Доберман</t>
  </si>
  <si>
    <t>Боксер</t>
  </si>
  <si>
    <t>Родезийский риджбек</t>
  </si>
  <si>
    <t>Ризеншнауцер</t>
  </si>
  <si>
    <t>Бельгийская овчарка</t>
  </si>
  <si>
    <t>Пудель</t>
  </si>
  <si>
    <t>Кане-корсо</t>
  </si>
  <si>
    <t>Курцхаар</t>
  </si>
  <si>
    <t>Якутская лайка</t>
  </si>
  <si>
    <t>Далматинец</t>
  </si>
  <si>
    <t>Русская псовая борзая</t>
  </si>
  <si>
    <t>Австралийская овчарка</t>
  </si>
  <si>
    <t>Бордер-колли</t>
  </si>
  <si>
    <t>Веймаранер</t>
  </si>
  <si>
    <t>Бигль</t>
  </si>
  <si>
    <t>Американская Акита</t>
  </si>
  <si>
    <t>Джек-Рассел терьер</t>
  </si>
  <si>
    <t>Босерон</t>
  </si>
  <si>
    <t>Фараонова собака</t>
  </si>
  <si>
    <t>классы</t>
  </si>
  <si>
    <t>дистанция 1 д</t>
  </si>
  <si>
    <t>2д</t>
  </si>
  <si>
    <t>3д</t>
  </si>
  <si>
    <t>мин. возраст собак, мес</t>
  </si>
  <si>
    <t>мин. возраст гонщика, лет**</t>
  </si>
  <si>
    <t>макс возраст гонщика, лет**</t>
  </si>
  <si>
    <t>детские старты</t>
  </si>
  <si>
    <t>Чиплист</t>
  </si>
  <si>
    <t>стартовый номер
класс</t>
  </si>
  <si>
    <t>дистанция</t>
  </si>
  <si>
    <t xml:space="preserve">Кличка </t>
  </si>
  <si>
    <t>Порода
Пол</t>
  </si>
  <si>
    <t>Владелец
Дата рождения</t>
  </si>
  <si>
    <t>Родословная № 
КК №</t>
  </si>
  <si>
    <t>№
кат</t>
  </si>
  <si>
    <t>Отметки</t>
  </si>
  <si>
    <t>*Подчеркиванием выделены собаки, поданные в квалификацию, вычеркнуты собаки, не допущенные до гонки.</t>
  </si>
  <si>
    <t>Отметка о прохождении технического осмотра</t>
  </si>
  <si>
    <t>Замечания ветеринара, отметка ветеринарного осмотра</t>
  </si>
  <si>
    <t>Вычеркнуть собаку, если не прошла осмотр.</t>
  </si>
  <si>
    <t>Вычеркнуть собаку, если не стартовала/финишировала.</t>
  </si>
  <si>
    <t>Подача заявки на гонку рассматривается, как согласие принимать участие в этих соревнованиях. Регистрируясь на соревнования, участник и/или его отвечающее лицо принимает на себя ответственность за жизнь и здоровье себя, своих собак, помощников и спутников, а также за последствия своих действий и действий своих спутников в зоне проведения гонки.</t>
  </si>
  <si>
    <t>Подпись участника /расшифровка/.</t>
  </si>
  <si>
    <t>Заявление</t>
  </si>
  <si>
    <t>Я</t>
  </si>
  <si>
    <t>,</t>
  </si>
  <si>
    <r>
      <rPr>
        <sz val="11"/>
        <rFont val="Calibri"/>
        <family val="2"/>
        <charset val="204"/>
      </rPr>
      <t>мать/отец/опекун/тренер
(</t>
    </r>
    <r>
      <rPr>
        <i/>
        <sz val="9"/>
        <rFont val="Calibri"/>
        <family val="2"/>
        <charset val="204"/>
      </rPr>
      <t>вписать нужное)</t>
    </r>
  </si>
  <si>
    <t>подпись</t>
  </si>
  <si>
    <t>расшифровка подписи</t>
  </si>
  <si>
    <t>под стартовым номером</t>
  </si>
  <si>
    <t xml:space="preserve">за  </t>
  </si>
  <si>
    <t>место  в</t>
  </si>
  <si>
    <t>классе</t>
  </si>
  <si>
    <t>с результатом</t>
  </si>
  <si>
    <t>на дистанции</t>
  </si>
  <si>
    <t>Главный судья</t>
  </si>
  <si>
    <t>Организатор</t>
  </si>
  <si>
    <t>ПРИЛОЖЕНИЕ № 4/2</t>
  </si>
  <si>
    <t>ПРИЛОЖЕНИЕ  № 7</t>
  </si>
  <si>
    <t>Договор-заявка на изготовление единого сертификата РКФ по рабочим качествам</t>
  </si>
  <si>
    <r>
      <rPr>
        <b/>
        <sz val="16"/>
        <rFont val="Times New Roman"/>
        <family val="1"/>
        <charset val="204"/>
      </rPr>
      <t xml:space="preserve">РОССИЙСКАЯ  КИНОЛОГИЧЕСКАЯ  ФЕДЕРАЦИЯ
ВРЕМЕННЫЙ  СЕРТИФИКАТ
</t>
    </r>
    <r>
      <rPr>
        <sz val="11"/>
        <rFont val="Times New Roman"/>
        <family val="1"/>
        <charset val="204"/>
      </rPr>
      <t xml:space="preserve">по рабочим качествам собак 
</t>
    </r>
    <r>
      <rPr>
        <b/>
        <sz val="14"/>
        <rFont val="Times New Roman"/>
        <family val="1"/>
        <charset val="204"/>
      </rPr>
      <t>ГОНКИ НА СОБАЧЬИХ УПРЯЖКАХ</t>
    </r>
  </si>
  <si>
    <t>1. Настоящим Договором-заявкой РКФ обязуется оказать Заявителю услугу по обработке данных для изготовления единого сертификата РКФ по рабо-чим качествам собак ВНУТРЕННЕГО ОБРАЗЦА.
2. Объем, сроки и цена предоставления услуги опубликованы на официальном сайте РКФ в разделе «Размеры членских взносов и расценки на услуги РКФ» и являются неотъемлемой частью Договора-заявки.
3. Заявитель обязуется предоставить для оказания услуги все необходимые документы.
4. Услуга подлежит оплате в полном объеме. Если в ходе выполнения работ по Договору-заявке по вине Заявителя или организатора испыт-ний/состязаний возникнут обстоятельства, исключающие возможность исполнения услуги, то денежные средства уплаченные Заявителем возврату не подлежат.
5. Заявитель согласен на использование его персональных данных в целях исполнения настоящего Договора-заявки.</t>
  </si>
  <si>
    <t>Подпись Заявителя______________________________________________________________________</t>
  </si>
  <si>
    <r>
      <rPr>
        <b/>
        <sz val="11"/>
        <rFont val="Times New Roman"/>
        <family val="1"/>
        <charset val="204"/>
      </rPr>
      <t xml:space="preserve">РОССИЙСКАЯ  КИНОЛОГИЧЕСКАЯ  ФЕДЕРАЦИЯ
ВРЕМЕННЫЙ  СЕРТИФИКАТ
</t>
    </r>
    <r>
      <rPr>
        <sz val="11"/>
        <rFont val="Times New Roman"/>
        <family val="1"/>
        <charset val="204"/>
      </rPr>
      <t xml:space="preserve">по рабочим качествам собак
</t>
    </r>
    <r>
      <rPr>
        <b/>
        <sz val="11"/>
        <rFont val="Times New Roman"/>
        <family val="1"/>
        <charset val="204"/>
      </rPr>
      <t>(для гонок на собачьих упряжках)</t>
    </r>
  </si>
  <si>
    <r>
      <rPr>
        <sz val="12"/>
        <rFont val="Times New Roman"/>
        <family val="1"/>
        <charset val="204"/>
      </rPr>
      <t>Город</t>
    </r>
    <r>
      <rPr>
        <u/>
        <sz val="12"/>
        <rFont val="Times New Roman"/>
        <family val="1"/>
        <charset val="204"/>
      </rPr>
      <t xml:space="preserve"> </t>
    </r>
  </si>
  <si>
    <t>в том, что собака по кличке</t>
  </si>
  <si>
    <t>клеймо/
чип №</t>
  </si>
  <si>
    <t>пол</t>
  </si>
  <si>
    <t>дата рождения</t>
  </si>
  <si>
    <t>родословная</t>
  </si>
  <si>
    <t>принадлежащая</t>
  </si>
  <si>
    <t>(фамилия, имя, отчество по родословной)</t>
  </si>
  <si>
    <t>Прошла:</t>
  </si>
  <si>
    <t>состязания</t>
  </si>
  <si>
    <t>испытания</t>
  </si>
  <si>
    <t>соревнования</t>
  </si>
  <si>
    <t>(нужное подчеркнуть)</t>
  </si>
  <si>
    <t>По виду / дисциплине</t>
  </si>
  <si>
    <t>По дисциплине</t>
  </si>
  <si>
    <t>Квалификационное время</t>
  </si>
  <si>
    <t>, показанное время</t>
  </si>
  <si>
    <t>Присвоен титул</t>
  </si>
  <si>
    <t>Судья</t>
  </si>
  <si>
    <t>(Ф.и.о).</t>
  </si>
  <si>
    <t>Секретарь</t>
  </si>
  <si>
    <t>Ф.И.О. ответственного за проведение мероприятия:</t>
  </si>
  <si>
    <t>М.П.</t>
  </si>
  <si>
    <t>дата(ы)проведения</t>
  </si>
  <si>
    <t>Выдается владельцу собаки.
Подлежит обмену на сертификат по рабочим качествам собак единого образца РКФ, в офисе РКФ.</t>
  </si>
  <si>
    <t>Отрывной талон</t>
  </si>
  <si>
    <t>ВРЕМЕННЫЙ СЕРТИФИКАТ по рабочим качествам собак</t>
  </si>
  <si>
    <t>Порода</t>
  </si>
  <si>
    <t>Кличка</t>
  </si>
  <si>
    <t xml:space="preserve">Родословная </t>
  </si>
  <si>
    <t>владелец</t>
  </si>
  <si>
    <t>Родословная</t>
  </si>
  <si>
    <t>Серов Илья Васильевич</t>
  </si>
  <si>
    <t>Внимание! Заполняются только цветные графы, только на листе "Заявка". Чиплист посылается вместе с копиями родословных участвующих собак. Заполняйте данные без ошибок! Проверяйте перед отправкой. Отправьте на e-mail: irkfes@gmail.ru. Чиплист, заполненный в Openoffice, не распознаётся.</t>
  </si>
  <si>
    <t>МРОО КЛЖ "Альянс"</t>
  </si>
  <si>
    <t>Межрегиональная общественная организация Клуб Любителей Жтвотных «Альянс»</t>
  </si>
  <si>
    <t>Жижирум Ольга Александровна</t>
  </si>
  <si>
    <t>ЛБК “Снежная гора” (56 км Голоустинского тракта), Иркутского района, Иркутской области</t>
  </si>
  <si>
    <t>Енина Ольга Петровна</t>
  </si>
  <si>
    <t xml:space="preserve">Ответьте на вопросы да/нет </t>
  </si>
  <si>
    <t>Квалификационные состязания РКФ г. Иркутск 2020</t>
  </si>
  <si>
    <t>e-mail</t>
  </si>
  <si>
    <t>1SJM (скиджоринг мужчины)</t>
  </si>
  <si>
    <t>10 км</t>
  </si>
  <si>
    <t>1SJW (скиджоринг женщины)</t>
  </si>
  <si>
    <t>2SJM (скиджоринг 2 собаки мужчины)</t>
  </si>
  <si>
    <t>2SJW (скиджоринг 2 собаки  женщины)</t>
  </si>
  <si>
    <t>1SJMJ (скиджоринг юниоры мальчики)</t>
  </si>
  <si>
    <t>5 км</t>
  </si>
  <si>
    <t>1SJWJ (скиджоринг юниоры девочки)</t>
  </si>
  <si>
    <t>SD (упряжка 2 собаки)</t>
  </si>
  <si>
    <t>SDJ (упряжка 2 собаки юниоры)</t>
  </si>
  <si>
    <t>SC (упряжка 4 собаки)</t>
  </si>
  <si>
    <t>SCJ (упряжка 4 собаки юниоры)</t>
  </si>
  <si>
    <t>SB (упряжка 6 собак)</t>
  </si>
  <si>
    <t>1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</si>
</sst>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&quot;, &quot;mmmm\ dd&quot;, &quot;yyyy"/>
    <numFmt numFmtId="165" formatCode="[&lt;=9999999]###\-####;\(###&quot;) &quot;###\-####"/>
    <numFmt numFmtId="166" formatCode="[h]:mm:ss;@"/>
    <numFmt numFmtId="167" formatCode="h:mm:ss;@"/>
    <numFmt numFmtId="168" formatCode="[$-F400]h:mm:ss\ AM/PM"/>
  </numFmts>
  <fonts count="70">
    <font>
      <sz val="11"/>
      <color rgb="FF000000"/>
      <name val="Calibri"/>
      <family val="2"/>
      <charset val="1"/>
    </font>
    <font>
      <b/>
      <sz val="16"/>
      <color rgb="FFC0504D"/>
      <name val="Calibri"/>
      <family val="2"/>
      <charset val="204"/>
    </font>
    <font>
      <b/>
      <sz val="12"/>
      <color rgb="FF173F49"/>
      <name val="Calibri"/>
      <family val="2"/>
      <charset val="204"/>
    </font>
    <font>
      <sz val="11"/>
      <color rgb="FFFF0000"/>
      <name val="Calibri"/>
      <family val="2"/>
      <charset val="1"/>
    </font>
    <font>
      <sz val="11"/>
      <color rgb="FFFFFFFF"/>
      <name val="Calibri"/>
      <family val="2"/>
      <charset val="1"/>
    </font>
    <font>
      <sz val="14"/>
      <color rgb="FF0A2928"/>
      <name val="Calibri"/>
      <family val="2"/>
      <charset val="204"/>
    </font>
    <font>
      <b/>
      <sz val="14"/>
      <color rgb="FF17375E"/>
      <name val="Calibri"/>
      <family val="2"/>
      <charset val="204"/>
    </font>
    <font>
      <b/>
      <sz val="14"/>
      <color rgb="FF173F49"/>
      <name val="Calibri"/>
      <family val="2"/>
      <charset val="204"/>
    </font>
    <font>
      <sz val="14"/>
      <color rgb="FF173F49"/>
      <name val="Calibri"/>
      <family val="2"/>
      <charset val="204"/>
    </font>
    <font>
      <sz val="11"/>
      <color rgb="FF173F49"/>
      <name val="Calibri"/>
      <family val="2"/>
      <charset val="204"/>
    </font>
    <font>
      <sz val="14"/>
      <color rgb="FF17375E"/>
      <name val="Calibri"/>
      <family val="2"/>
      <charset val="204"/>
    </font>
    <font>
      <sz val="12"/>
      <color rgb="FF173F49"/>
      <name val="Calibri"/>
      <family val="2"/>
      <charset val="204"/>
    </font>
    <font>
      <b/>
      <sz val="14"/>
      <color rgb="FFC0504D"/>
      <name val="Calibri"/>
      <family val="2"/>
      <charset val="204"/>
    </font>
    <font>
      <b/>
      <sz val="14"/>
      <color rgb="FF0A2928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3"/>
      <color rgb="FF17375E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1F497D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173F49"/>
      <name val="Calibri"/>
      <family val="2"/>
      <charset val="1"/>
    </font>
    <font>
      <sz val="14"/>
      <color rgb="FF173F49"/>
      <name val="Calibri"/>
      <family val="2"/>
      <charset val="1"/>
    </font>
    <font>
      <sz val="10"/>
      <color rgb="FF17375E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4F6228"/>
      <name val="Calibri"/>
      <family val="2"/>
      <charset val="204"/>
    </font>
    <font>
      <sz val="11"/>
      <color rgb="FF4F6228"/>
      <name val="Calibri"/>
      <family val="2"/>
      <charset val="204"/>
    </font>
    <font>
      <sz val="10"/>
      <color rgb="FF376092"/>
      <name val="Calibri"/>
      <family val="2"/>
      <charset val="204"/>
    </font>
    <font>
      <sz val="11"/>
      <name val="Calibri"/>
      <family val="2"/>
      <charset val="204"/>
    </font>
    <font>
      <sz val="18"/>
      <name val="Calibri"/>
      <family val="2"/>
      <charset val="204"/>
    </font>
    <font>
      <sz val="72"/>
      <name val="Calibri"/>
      <family val="2"/>
      <charset val="204"/>
    </font>
    <font>
      <sz val="16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sz val="22"/>
      <name val="Calibri"/>
      <family val="2"/>
      <charset val="204"/>
    </font>
    <font>
      <sz val="28"/>
      <name val="Calibri"/>
      <family val="2"/>
      <charset val="204"/>
    </font>
    <font>
      <sz val="20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i/>
      <sz val="9"/>
      <name val="Calibri"/>
      <family val="2"/>
      <charset val="204"/>
    </font>
    <font>
      <sz val="11"/>
      <name val="Calibri"/>
      <family val="2"/>
      <charset val="1"/>
    </font>
    <font>
      <b/>
      <sz val="16"/>
      <name val="AvantGarde Bk BT"/>
      <family val="2"/>
      <charset val="1"/>
    </font>
    <font>
      <sz val="10"/>
      <name val="Calibri"/>
      <family val="2"/>
      <charset val="1"/>
    </font>
    <font>
      <b/>
      <sz val="11"/>
      <name val="Cambria"/>
      <family val="1"/>
      <charset val="204"/>
    </font>
    <font>
      <sz val="12"/>
      <name val="Calibri"/>
      <family val="2"/>
      <charset val="1"/>
    </font>
    <font>
      <b/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rgb="FF000000"/>
      <name val="Calibri"/>
      <family val="2"/>
      <charset val="1"/>
    </font>
    <font>
      <u/>
      <sz val="12"/>
      <name val="Times New Roman"/>
      <family val="1"/>
      <charset val="204"/>
    </font>
    <font>
      <u/>
      <sz val="13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0"/>
      <color rgb="FFA6A6A6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rgb="FFBFBFBF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99FF"/>
        <bgColor rgb="FF8080FF"/>
      </patternFill>
    </fill>
    <fill>
      <patternFill patternType="solid">
        <fgColor rgb="FF8080FF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BEE3E8"/>
        <bgColor rgb="FFD9D9D9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rgb="FF17375E"/>
      </right>
      <top style="medium">
        <color auto="1"/>
      </top>
      <bottom style="medium">
        <color auto="1"/>
      </bottom>
      <diagonal/>
    </border>
    <border>
      <left style="hair">
        <color rgb="FF17375E"/>
      </left>
      <right style="hair">
        <color rgb="FF17375E"/>
      </right>
      <top style="medium">
        <color auto="1"/>
      </top>
      <bottom style="medium">
        <color auto="1"/>
      </bottom>
      <diagonal/>
    </border>
    <border>
      <left style="hair">
        <color rgb="FF17375E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rgb="FF17375E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rgb="FF17375E"/>
      </right>
      <top style="medium">
        <color auto="1"/>
      </top>
      <bottom style="medium">
        <color auto="1"/>
      </bottom>
      <diagonal/>
    </border>
    <border>
      <left style="hair">
        <color rgb="FF17375E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9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right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Protection="1">
      <protection hidden="1"/>
    </xf>
    <xf numFmtId="0" fontId="5" fillId="2" borderId="9" xfId="0" applyFont="1" applyFill="1" applyBorder="1" applyAlignment="1" applyProtection="1">
      <alignment horizontal="center" vertical="center"/>
      <protection locked="0" hidden="1"/>
    </xf>
    <xf numFmtId="0" fontId="5" fillId="3" borderId="10" xfId="0" applyFont="1" applyFill="1" applyBorder="1" applyAlignment="1" applyProtection="1">
      <alignment horizontal="center" vertical="center"/>
      <protection locked="0" hidden="1"/>
    </xf>
    <xf numFmtId="0" fontId="5" fillId="3" borderId="11" xfId="0" applyFont="1" applyFill="1" applyBorder="1" applyAlignment="1" applyProtection="1">
      <alignment horizontal="center" vertical="center"/>
      <protection locked="0" hidden="1"/>
    </xf>
    <xf numFmtId="14" fontId="7" fillId="4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locked="0" hidden="1"/>
    </xf>
    <xf numFmtId="0" fontId="5" fillId="3" borderId="2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4" fillId="4" borderId="0" xfId="0" applyFont="1" applyFill="1" applyProtection="1"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locked="0" hidden="1"/>
    </xf>
    <xf numFmtId="0" fontId="5" fillId="3" borderId="24" xfId="0" applyFont="1" applyFill="1" applyBorder="1" applyAlignment="1" applyProtection="1">
      <alignment horizontal="center" vertical="center" wrapText="1"/>
      <protection locked="0" hidden="1"/>
    </xf>
    <xf numFmtId="0" fontId="5" fillId="3" borderId="25" xfId="0" applyFont="1" applyFill="1" applyBorder="1" applyAlignment="1" applyProtection="1">
      <alignment horizontal="center" vertical="center"/>
      <protection locked="0" hidden="1"/>
    </xf>
    <xf numFmtId="0" fontId="5" fillId="3" borderId="29" xfId="0" applyFont="1" applyFill="1" applyBorder="1" applyAlignment="1" applyProtection="1">
      <alignment horizontal="center" vertical="center"/>
      <protection locked="0" hidden="1"/>
    </xf>
    <xf numFmtId="0" fontId="5" fillId="3" borderId="24" xfId="0" applyFont="1" applyFill="1" applyBorder="1" applyAlignment="1" applyProtection="1">
      <alignment horizontal="center" vertical="center"/>
      <protection locked="0" hidden="1"/>
    </xf>
    <xf numFmtId="14" fontId="10" fillId="0" borderId="17" xfId="0" applyNumberFormat="1" applyFont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/>
      <protection locked="0" hidden="1"/>
    </xf>
    <xf numFmtId="1" fontId="5" fillId="3" borderId="24" xfId="0" applyNumberFormat="1" applyFont="1" applyFill="1" applyBorder="1" applyAlignment="1" applyProtection="1">
      <alignment horizontal="center" vertical="center" wrapText="1"/>
      <protection locked="0" hidden="1"/>
    </xf>
    <xf numFmtId="1" fontId="5" fillId="3" borderId="24" xfId="0" applyNumberFormat="1" applyFont="1" applyFill="1" applyBorder="1" applyAlignment="1" applyProtection="1">
      <alignment horizontal="center" vertical="center"/>
      <protection locked="0" hidden="1"/>
    </xf>
    <xf numFmtId="0" fontId="5" fillId="3" borderId="30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/>
    <xf numFmtId="0" fontId="1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8" fillId="0" borderId="0" xfId="0" applyFont="1" applyProtection="1"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14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32" xfId="0" applyFont="1" applyBorder="1" applyAlignment="1" applyProtection="1">
      <alignment vertical="center"/>
      <protection hidden="1"/>
    </xf>
    <xf numFmtId="0" fontId="25" fillId="0" borderId="32" xfId="0" applyFont="1" applyBorder="1" applyAlignment="1" applyProtection="1">
      <alignment horizontal="center" vertical="center"/>
      <protection hidden="1"/>
    </xf>
    <xf numFmtId="0" fontId="26" fillId="0" borderId="0" xfId="0" applyFont="1"/>
    <xf numFmtId="0" fontId="26" fillId="0" borderId="0" xfId="0" applyFont="1" applyProtection="1">
      <protection hidden="1"/>
    </xf>
    <xf numFmtId="0" fontId="26" fillId="0" borderId="33" xfId="0" applyFont="1" applyBorder="1" applyProtection="1">
      <protection hidden="1"/>
    </xf>
    <xf numFmtId="14" fontId="26" fillId="0" borderId="33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5" xfId="0" applyFont="1" applyBorder="1" applyAlignment="1" applyProtection="1">
      <alignment horizontal="center" vertical="center" wrapText="1"/>
      <protection hidden="1"/>
    </xf>
    <xf numFmtId="14" fontId="30" fillId="0" borderId="39" xfId="0" applyNumberFormat="1" applyFont="1" applyBorder="1" applyAlignment="1" applyProtection="1">
      <alignment horizontal="center" vertical="center"/>
      <protection hidden="1"/>
    </xf>
    <xf numFmtId="0" fontId="36" fillId="0" borderId="38" xfId="0" applyFont="1" applyBorder="1" applyAlignment="1" applyProtection="1">
      <alignment horizontal="center" vertical="center"/>
      <protection hidden="1"/>
    </xf>
    <xf numFmtId="0" fontId="30" fillId="0" borderId="18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30" fillId="0" borderId="39" xfId="0" applyFont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vertical="center" wrapText="1"/>
      <protection hidden="1"/>
    </xf>
    <xf numFmtId="0" fontId="26" fillId="0" borderId="7" xfId="0" applyFont="1" applyBorder="1" applyAlignment="1" applyProtection="1">
      <alignment vertical="center" wrapText="1"/>
      <protection hidden="1"/>
    </xf>
    <xf numFmtId="0" fontId="26" fillId="0" borderId="8" xfId="0" applyFont="1" applyBorder="1" applyAlignment="1" applyProtection="1">
      <alignment vertical="center" wrapText="1"/>
      <protection hidden="1"/>
    </xf>
    <xf numFmtId="0" fontId="26" fillId="0" borderId="20" xfId="0" applyFont="1" applyBorder="1" applyAlignment="1" applyProtection="1">
      <alignment vertical="center" wrapText="1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26" fillId="0" borderId="14" xfId="0" applyFont="1" applyBorder="1" applyAlignment="1" applyProtection="1">
      <alignment vertical="center" wrapText="1"/>
      <protection hidden="1"/>
    </xf>
    <xf numFmtId="0" fontId="26" fillId="0" borderId="33" xfId="0" applyFont="1" applyBorder="1"/>
    <xf numFmtId="0" fontId="26" fillId="0" borderId="32" xfId="0" applyFont="1" applyBorder="1"/>
    <xf numFmtId="0" fontId="29" fillId="0" borderId="0" xfId="0" applyFont="1" applyAlignment="1">
      <alignment horizontal="right"/>
    </xf>
    <xf numFmtId="0" fontId="26" fillId="0" borderId="0" xfId="0" applyFont="1" applyBorder="1"/>
    <xf numFmtId="0" fontId="29" fillId="0" borderId="0" xfId="0" applyFont="1"/>
    <xf numFmtId="0" fontId="38" fillId="0" borderId="0" xfId="0" applyFont="1"/>
    <xf numFmtId="0" fontId="41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wrapText="1"/>
      <protection hidden="1"/>
    </xf>
    <xf numFmtId="0" fontId="38" fillId="0" borderId="0" xfId="0" applyFont="1" applyProtection="1">
      <protection hidden="1"/>
    </xf>
    <xf numFmtId="0" fontId="42" fillId="0" borderId="0" xfId="0" applyFont="1" applyAlignment="1" applyProtection="1">
      <alignment horizontal="right"/>
      <protection hidden="1"/>
    </xf>
    <xf numFmtId="0" fontId="42" fillId="0" borderId="0" xfId="0" applyFont="1" applyProtection="1">
      <protection hidden="1"/>
    </xf>
    <xf numFmtId="0" fontId="43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right"/>
      <protection hidden="1"/>
    </xf>
    <xf numFmtId="0" fontId="38" fillId="0" borderId="33" xfId="0" applyFont="1" applyBorder="1" applyProtection="1">
      <protection hidden="1"/>
    </xf>
    <xf numFmtId="0" fontId="38" fillId="0" borderId="0" xfId="0" applyFont="1" applyAlignment="1" applyProtection="1">
      <alignment horizontal="left" vertical="center" wrapText="1"/>
      <protection hidden="1"/>
    </xf>
    <xf numFmtId="0" fontId="38" fillId="0" borderId="33" xfId="0" applyFont="1" applyBorder="1" applyAlignment="1" applyProtection="1">
      <protection hidden="1"/>
    </xf>
    <xf numFmtId="0" fontId="38" fillId="0" borderId="33" xfId="0" applyFont="1" applyBorder="1" applyAlignment="1" applyProtection="1">
      <alignment horizontal="right"/>
      <protection hidden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52" fillId="0" borderId="0" xfId="0" applyFont="1"/>
    <xf numFmtId="0" fontId="44" fillId="0" borderId="33" xfId="0" applyFont="1" applyBorder="1" applyAlignment="1"/>
    <xf numFmtId="0" fontId="44" fillId="0" borderId="33" xfId="0" applyFont="1" applyBorder="1"/>
    <xf numFmtId="0" fontId="44" fillId="0" borderId="32" xfId="0" applyFont="1" applyBorder="1" applyAlignment="1"/>
    <xf numFmtId="0" fontId="44" fillId="0" borderId="32" xfId="0" applyFont="1" applyBorder="1"/>
    <xf numFmtId="0" fontId="44" fillId="0" borderId="0" xfId="0" applyFo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4" fillId="0" borderId="34" xfId="0" applyFont="1" applyBorder="1" applyAlignment="1"/>
    <xf numFmtId="0" fontId="47" fillId="0" borderId="0" xfId="0" applyFont="1"/>
    <xf numFmtId="0" fontId="44" fillId="0" borderId="0" xfId="0" applyFont="1" applyBorder="1" applyAlignment="1"/>
    <xf numFmtId="0" fontId="57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7" fillId="0" borderId="0" xfId="0" applyFont="1" applyBorder="1" applyAlignment="1"/>
    <xf numFmtId="0" fontId="47" fillId="0" borderId="33" xfId="0" applyFont="1" applyBorder="1" applyAlignment="1"/>
    <xf numFmtId="168" fontId="44" fillId="0" borderId="0" xfId="0" applyNumberFormat="1" applyFont="1"/>
    <xf numFmtId="168" fontId="47" fillId="0" borderId="0" xfId="0" applyNumberFormat="1" applyFont="1"/>
    <xf numFmtId="168" fontId="0" fillId="0" borderId="0" xfId="0" applyNumberFormat="1"/>
    <xf numFmtId="168" fontId="56" fillId="0" borderId="0" xfId="0" applyNumberFormat="1" applyFont="1"/>
    <xf numFmtId="0" fontId="56" fillId="0" borderId="0" xfId="0" applyFont="1" applyAlignment="1">
      <alignment horizontal="left"/>
    </xf>
    <xf numFmtId="0" fontId="47" fillId="0" borderId="33" xfId="0" applyFont="1" applyBorder="1"/>
    <xf numFmtId="0" fontId="18" fillId="0" borderId="0" xfId="0" applyFont="1"/>
    <xf numFmtId="0" fontId="59" fillId="0" borderId="0" xfId="0" applyFont="1"/>
    <xf numFmtId="0" fontId="18" fillId="0" borderId="33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wrapText="1"/>
    </xf>
    <xf numFmtId="0" fontId="18" fillId="0" borderId="40" xfId="0" applyFont="1" applyBorder="1"/>
    <xf numFmtId="0" fontId="68" fillId="0" borderId="0" xfId="0" applyFont="1"/>
    <xf numFmtId="0" fontId="18" fillId="0" borderId="0" xfId="0" applyFont="1" applyAlignment="1"/>
    <xf numFmtId="0" fontId="16" fillId="0" borderId="0" xfId="0" applyFont="1" applyAlignment="1"/>
    <xf numFmtId="0" fontId="16" fillId="0" borderId="34" xfId="0" applyFont="1" applyBorder="1" applyAlignment="1"/>
    <xf numFmtId="0" fontId="7" fillId="0" borderId="6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5" fontId="5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12" fillId="4" borderId="5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right" vertical="top"/>
      <protection hidden="1"/>
    </xf>
    <xf numFmtId="0" fontId="13" fillId="3" borderId="5" xfId="0" applyFont="1" applyFill="1" applyBorder="1" applyAlignment="1" applyProtection="1">
      <alignment horizontal="left" vertical="center"/>
      <protection locked="0"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27" fillId="0" borderId="14" xfId="0" applyFont="1" applyBorder="1" applyAlignment="1" applyProtection="1">
      <alignment horizontal="center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164" fontId="26" fillId="0" borderId="33" xfId="0" applyNumberFormat="1" applyFont="1" applyBorder="1" applyAlignment="1" applyProtection="1">
      <alignment horizontal="right"/>
      <protection hidden="1"/>
    </xf>
    <xf numFmtId="164" fontId="26" fillId="0" borderId="16" xfId="0" applyNumberFormat="1" applyFont="1" applyBorder="1" applyAlignment="1" applyProtection="1">
      <alignment horizontal="left"/>
      <protection hidden="1"/>
    </xf>
    <xf numFmtId="0" fontId="31" fillId="0" borderId="34" xfId="0" applyFont="1" applyBorder="1" applyAlignment="1" applyProtection="1">
      <alignment horizontal="center"/>
      <protection hidden="1"/>
    </xf>
    <xf numFmtId="0" fontId="31" fillId="0" borderId="34" xfId="0" applyFont="1" applyBorder="1" applyAlignment="1" applyProtection="1">
      <alignment horizontal="center" vertical="top" wrapText="1"/>
      <protection hidden="1"/>
    </xf>
    <xf numFmtId="0" fontId="31" fillId="0" borderId="7" xfId="0" applyFont="1" applyBorder="1" applyAlignment="1" applyProtection="1">
      <alignment horizontal="center" vertical="top" wrapText="1"/>
      <protection hidden="1"/>
    </xf>
    <xf numFmtId="0" fontId="32" fillId="0" borderId="33" xfId="0" applyFont="1" applyBorder="1" applyAlignment="1" applyProtection="1">
      <alignment horizontal="left"/>
      <protection hidden="1"/>
    </xf>
    <xf numFmtId="165" fontId="26" fillId="0" borderId="33" xfId="0" applyNumberFormat="1" applyFont="1" applyBorder="1" applyAlignment="1" applyProtection="1">
      <alignment horizontal="center"/>
      <protection hidden="1"/>
    </xf>
    <xf numFmtId="0" fontId="33" fillId="0" borderId="5" xfId="0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horizontal="center"/>
      <protection hidden="1"/>
    </xf>
    <xf numFmtId="1" fontId="34" fillId="0" borderId="32" xfId="0" applyNumberFormat="1" applyFont="1" applyBorder="1" applyAlignment="1" applyProtection="1">
      <alignment horizontal="left"/>
      <protection hidden="1"/>
    </xf>
    <xf numFmtId="164" fontId="26" fillId="0" borderId="32" xfId="0" applyNumberFormat="1" applyFont="1" applyBorder="1" applyAlignment="1" applyProtection="1">
      <alignment horizontal="center"/>
      <protection hidden="1"/>
    </xf>
    <xf numFmtId="1" fontId="26" fillId="0" borderId="32" xfId="0" applyNumberFormat="1" applyFont="1" applyBorder="1" applyAlignment="1" applyProtection="1">
      <alignment horizontal="center"/>
      <protection hidden="1"/>
    </xf>
    <xf numFmtId="0" fontId="30" fillId="0" borderId="5" xfId="0" applyFont="1" applyBorder="1" applyAlignment="1" applyProtection="1">
      <alignment horizontal="center" vertical="center" wrapText="1"/>
      <protection hidden="1"/>
    </xf>
    <xf numFmtId="0" fontId="27" fillId="0" borderId="33" xfId="0" applyFont="1" applyBorder="1" applyAlignment="1" applyProtection="1">
      <alignment horizontal="left"/>
      <protection hidden="1"/>
    </xf>
    <xf numFmtId="0" fontId="26" fillId="0" borderId="33" xfId="0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center" vertical="top"/>
      <protection hidden="1"/>
    </xf>
    <xf numFmtId="0" fontId="26" fillId="0" borderId="5" xfId="0" applyFont="1" applyBorder="1" applyAlignment="1" applyProtection="1">
      <alignment horizontal="center"/>
      <protection hidden="1"/>
    </xf>
    <xf numFmtId="0" fontId="27" fillId="0" borderId="32" xfId="0" applyFont="1" applyBorder="1" applyAlignment="1" applyProtection="1">
      <alignment horizontal="left"/>
      <protection hidden="1"/>
    </xf>
    <xf numFmtId="0" fontId="31" fillId="0" borderId="35" xfId="0" applyFont="1" applyBorder="1" applyAlignment="1" applyProtection="1">
      <alignment horizontal="center"/>
      <protection hidden="1"/>
    </xf>
    <xf numFmtId="0" fontId="26" fillId="0" borderId="36" xfId="0" applyFont="1" applyBorder="1" applyAlignment="1" applyProtection="1">
      <alignment horizontal="center" vertical="center" wrapText="1"/>
      <protection hidden="1"/>
    </xf>
    <xf numFmtId="0" fontId="26" fillId="0" borderId="37" xfId="0" applyFont="1" applyBorder="1" applyAlignment="1" applyProtection="1">
      <alignment horizontal="center" vertical="center" wrapText="1"/>
      <protection hidden="1"/>
    </xf>
    <xf numFmtId="0" fontId="26" fillId="0" borderId="5" xfId="0" applyFont="1" applyBorder="1" applyAlignment="1" applyProtection="1">
      <alignment horizontal="center" vertical="center" wrapText="1"/>
      <protection hidden="1"/>
    </xf>
    <xf numFmtId="0" fontId="35" fillId="0" borderId="36" xfId="0" applyFont="1" applyBorder="1" applyAlignment="1" applyProtection="1">
      <alignment horizontal="center" vertical="center" wrapText="1"/>
      <protection hidden="1"/>
    </xf>
    <xf numFmtId="0" fontId="36" fillId="0" borderId="37" xfId="0" applyFont="1" applyBorder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left" vertical="center"/>
      <protection hidden="1"/>
    </xf>
    <xf numFmtId="0" fontId="26" fillId="0" borderId="7" xfId="0" applyFont="1" applyBorder="1" applyAlignment="1" applyProtection="1">
      <alignment horizontal="center" vertical="center"/>
      <protection hidden="1"/>
    </xf>
    <xf numFmtId="1" fontId="26" fillId="0" borderId="37" xfId="0" applyNumberFormat="1" applyFont="1" applyBorder="1" applyAlignment="1" applyProtection="1">
      <alignment horizontal="center" vertical="center" wrapText="1"/>
      <protection hidden="1"/>
    </xf>
    <xf numFmtId="1" fontId="36" fillId="0" borderId="38" xfId="0" applyNumberFormat="1" applyFont="1" applyBorder="1" applyAlignment="1" applyProtection="1">
      <alignment horizontal="center" vertical="center"/>
      <protection hidden="1"/>
    </xf>
    <xf numFmtId="14" fontId="26" fillId="0" borderId="22" xfId="0" applyNumberFormat="1" applyFont="1" applyBorder="1" applyAlignment="1" applyProtection="1">
      <alignment horizontal="center" vertical="center"/>
      <protection hidden="1"/>
    </xf>
    <xf numFmtId="1" fontId="26" fillId="0" borderId="22" xfId="0" applyNumberFormat="1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1" fillId="0" borderId="5" xfId="0" applyFont="1" applyBorder="1" applyAlignment="1" applyProtection="1">
      <alignment horizontal="left" vertical="top" wrapText="1"/>
      <protection hidden="1"/>
    </xf>
    <xf numFmtId="0" fontId="35" fillId="0" borderId="5" xfId="0" applyFont="1" applyBorder="1" applyAlignment="1" applyProtection="1">
      <alignment horizontal="center" vertical="top" wrapText="1"/>
      <protection hidden="1"/>
    </xf>
    <xf numFmtId="0" fontId="26" fillId="0" borderId="7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wrapText="1"/>
      <protection hidden="1"/>
    </xf>
    <xf numFmtId="0" fontId="38" fillId="0" borderId="0" xfId="0" applyFont="1" applyBorder="1" applyAlignment="1" applyProtection="1">
      <alignment horizontal="center" wrapText="1"/>
      <protection hidden="1"/>
    </xf>
    <xf numFmtId="0" fontId="38" fillId="0" borderId="0" xfId="0" applyFont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 applyProtection="1">
      <alignment horizontal="center" vertical="top" wrapText="1"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38" fillId="0" borderId="0" xfId="0" applyFont="1" applyBorder="1" applyAlignment="1" applyProtection="1">
      <alignment horizontal="left" wrapText="1"/>
      <protection hidden="1"/>
    </xf>
    <xf numFmtId="0" fontId="38" fillId="0" borderId="0" xfId="0" applyFont="1"/>
    <xf numFmtId="167" fontId="38" fillId="0" borderId="33" xfId="0" applyNumberFormat="1" applyFont="1" applyBorder="1" applyAlignment="1" applyProtection="1">
      <alignment horizontal="center" vertical="center" wrapText="1"/>
      <protection hidden="1"/>
    </xf>
    <xf numFmtId="0" fontId="38" fillId="0" borderId="32" xfId="0" applyFont="1" applyBorder="1" applyAlignment="1" applyProtection="1">
      <alignment horizontal="center"/>
      <protection hidden="1"/>
    </xf>
    <xf numFmtId="0" fontId="38" fillId="4" borderId="32" xfId="0" applyFont="1" applyFill="1" applyBorder="1" applyAlignment="1" applyProtection="1">
      <alignment horizontal="center"/>
      <protection hidden="1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44" fillId="0" borderId="0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53" fillId="0" borderId="33" xfId="0" applyFont="1" applyBorder="1" applyAlignment="1">
      <alignment horizontal="center"/>
    </xf>
    <xf numFmtId="14" fontId="53" fillId="0" borderId="32" xfId="0" applyNumberFormat="1" applyFont="1" applyBorder="1" applyAlignment="1">
      <alignment horizontal="center"/>
    </xf>
    <xf numFmtId="14" fontId="44" fillId="0" borderId="32" xfId="0" applyNumberFormat="1" applyFont="1" applyBorder="1" applyAlignment="1">
      <alignment horizontal="center" wrapText="1"/>
    </xf>
    <xf numFmtId="0" fontId="53" fillId="0" borderId="3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" fontId="53" fillId="0" borderId="33" xfId="0" applyNumberFormat="1" applyFont="1" applyBorder="1" applyAlignment="1">
      <alignment horizontal="center"/>
    </xf>
    <xf numFmtId="0" fontId="53" fillId="0" borderId="32" xfId="0" applyFont="1" applyBorder="1" applyAlignment="1">
      <alignment horizontal="left"/>
    </xf>
    <xf numFmtId="0" fontId="53" fillId="0" borderId="33" xfId="0" applyFont="1" applyBorder="1" applyAlignment="1">
      <alignment horizontal="left"/>
    </xf>
    <xf numFmtId="0" fontId="53" fillId="0" borderId="33" xfId="0" applyFont="1" applyBorder="1" applyAlignment="1">
      <alignment horizontal="left" wrapText="1"/>
    </xf>
    <xf numFmtId="0" fontId="53" fillId="0" borderId="32" xfId="0" applyFont="1" applyBorder="1" applyAlignment="1">
      <alignment horizontal="center"/>
    </xf>
    <xf numFmtId="0" fontId="53" fillId="0" borderId="32" xfId="0" applyFont="1" applyBorder="1" applyAlignment="1">
      <alignment horizontal="center" wrapText="1"/>
    </xf>
    <xf numFmtId="0" fontId="54" fillId="0" borderId="34" xfId="0" applyFont="1" applyBorder="1" applyAlignment="1">
      <alignment horizontal="center" vertical="top"/>
    </xf>
    <xf numFmtId="0" fontId="55" fillId="0" borderId="34" xfId="0" applyFont="1" applyBorder="1" applyAlignment="1">
      <alignment horizontal="center" vertical="top"/>
    </xf>
    <xf numFmtId="0" fontId="44" fillId="0" borderId="0" xfId="0" applyFont="1" applyBorder="1" applyAlignment="1"/>
    <xf numFmtId="0" fontId="44" fillId="0" borderId="33" xfId="0" applyFont="1" applyBorder="1" applyAlignment="1">
      <alignment horizontal="center"/>
    </xf>
    <xf numFmtId="0" fontId="56" fillId="0" borderId="0" xfId="0" applyFont="1" applyBorder="1" applyAlignment="1"/>
    <xf numFmtId="0" fontId="56" fillId="0" borderId="0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8" fillId="0" borderId="32" xfId="0" applyFont="1" applyBorder="1" applyAlignment="1">
      <alignment horizontal="center" wrapText="1"/>
    </xf>
    <xf numFmtId="0" fontId="46" fillId="0" borderId="33" xfId="0" applyFont="1" applyBorder="1" applyAlignment="1">
      <alignment horizontal="left"/>
    </xf>
    <xf numFmtId="168" fontId="46" fillId="0" borderId="32" xfId="0" applyNumberFormat="1" applyFont="1" applyBorder="1" applyAlignment="1">
      <alignment horizontal="center"/>
    </xf>
    <xf numFmtId="168" fontId="53" fillId="0" borderId="32" xfId="0" applyNumberFormat="1" applyFont="1" applyBorder="1" applyAlignment="1" applyProtection="1">
      <alignment horizontal="center"/>
    </xf>
    <xf numFmtId="168" fontId="44" fillId="0" borderId="0" xfId="0" applyNumberFormat="1" applyFont="1" applyBorder="1" applyAlignment="1"/>
    <xf numFmtId="168" fontId="56" fillId="0" borderId="0" xfId="0" applyNumberFormat="1" applyFont="1" applyBorder="1" applyAlignment="1"/>
    <xf numFmtId="0" fontId="46" fillId="0" borderId="33" xfId="0" applyFont="1" applyBorder="1" applyAlignment="1">
      <alignment horizontal="center"/>
    </xf>
    <xf numFmtId="0" fontId="53" fillId="0" borderId="33" xfId="0" applyFont="1" applyBorder="1" applyAlignment="1">
      <alignment horizontal="center" wrapText="1"/>
    </xf>
    <xf numFmtId="0" fontId="48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45" fillId="0" borderId="33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14" fontId="18" fillId="0" borderId="33" xfId="0" applyNumberFormat="1" applyFont="1" applyBorder="1" applyAlignment="1">
      <alignment horizontal="center"/>
    </xf>
    <xf numFmtId="14" fontId="60" fillId="0" borderId="33" xfId="0" applyNumberFormat="1" applyFont="1" applyBorder="1" applyAlignment="1">
      <alignment horizontal="center"/>
    </xf>
    <xf numFmtId="0" fontId="61" fillId="0" borderId="33" xfId="0" applyFont="1" applyBorder="1" applyAlignment="1">
      <alignment horizontal="left" wrapText="1"/>
    </xf>
    <xf numFmtId="0" fontId="62" fillId="0" borderId="33" xfId="0" applyFont="1" applyBorder="1" applyAlignment="1">
      <alignment horizontal="left" wrapText="1"/>
    </xf>
    <xf numFmtId="0" fontId="63" fillId="0" borderId="40" xfId="0" applyFont="1" applyBorder="1" applyAlignment="1">
      <alignment horizontal="left"/>
    </xf>
    <xf numFmtId="0" fontId="64" fillId="0" borderId="0" xfId="0" applyFont="1" applyBorder="1" applyAlignment="1">
      <alignment horizontal="center" wrapText="1"/>
    </xf>
    <xf numFmtId="0" fontId="65" fillId="0" borderId="34" xfId="0" applyFont="1" applyBorder="1" applyAlignment="1">
      <alignment horizontal="left"/>
    </xf>
    <xf numFmtId="0" fontId="66" fillId="0" borderId="34" xfId="0" applyFont="1" applyBorder="1" applyAlignment="1">
      <alignment horizontal="center"/>
    </xf>
    <xf numFmtId="0" fontId="67" fillId="0" borderId="3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59" fillId="0" borderId="3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68" fillId="0" borderId="33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9" fillId="0" borderId="32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68" fillId="0" borderId="32" xfId="0" applyFont="1" applyBorder="1" applyAlignment="1">
      <alignment horizontal="left"/>
    </xf>
    <xf numFmtId="0" fontId="16" fillId="0" borderId="34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 vertical="center"/>
      <protection hidden="1"/>
    </xf>
    <xf numFmtId="166" fontId="2" fillId="0" borderId="0" xfId="0" applyNumberFormat="1" applyFont="1" applyBorder="1" applyAlignment="1" applyProtection="1"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64" fontId="2" fillId="0" borderId="42" xfId="0" applyNumberFormat="1" applyFont="1" applyBorder="1" applyAlignment="1" applyProtection="1">
      <alignment horizontal="left" vertical="center"/>
      <protection hidden="1"/>
    </xf>
    <xf numFmtId="164" fontId="2" fillId="0" borderId="37" xfId="0" applyNumberFormat="1" applyFont="1" applyBorder="1" applyAlignment="1" applyProtection="1">
      <alignment horizontal="left" vertical="center"/>
      <protection hidden="1"/>
    </xf>
    <xf numFmtId="164" fontId="2" fillId="0" borderId="28" xfId="0" applyNumberFormat="1" applyFont="1" applyBorder="1" applyAlignment="1" applyProtection="1">
      <alignment horizontal="left" vertical="center"/>
      <protection hidden="1"/>
    </xf>
    <xf numFmtId="0" fontId="7" fillId="0" borderId="43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44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165" fontId="69" fillId="3" borderId="15" xfId="1" applyNumberFormat="1" applyFill="1" applyBorder="1" applyAlignment="1" applyProtection="1">
      <alignment horizontal="center" vertical="center"/>
      <protection locked="0" hidden="1"/>
    </xf>
  </cellXfs>
  <cellStyles count="2">
    <cellStyle name="Гиперссылка" xfId="1" builtinId="8"/>
    <cellStyle name="Обычный" xfId="0" builtinId="0"/>
  </cellStyles>
  <dxfs count="9"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b val="0"/>
        <i val="0"/>
        <color rgb="FFC00000"/>
      </font>
    </dxf>
    <dxf>
      <font>
        <sz val="11"/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4F6228"/>
      <rgbColor rgb="FF800080"/>
      <rgbColor rgb="FF008080"/>
      <rgbColor rgb="FFBFBFBF"/>
      <rgbColor rgb="FF8080FF"/>
      <rgbColor rgb="FF9999FF"/>
      <rgbColor rgb="FFC0504D"/>
      <rgbColor rgb="FFFFFFCC"/>
      <rgbColor rgb="FFBEE3E8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A6A6A6"/>
      <rgbColor rgb="FF17375E"/>
      <rgbColor rgb="FF339966"/>
      <rgbColor rgb="FF0A2928"/>
      <rgbColor rgb="FF333300"/>
      <rgbColor rgb="FF993300"/>
      <rgbColor rgb="FF993366"/>
      <rgbColor rgb="FF1F497D"/>
      <rgbColor rgb="FF173F4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4320</xdr:colOff>
      <xdr:row>0</xdr:row>
      <xdr:rowOff>756360</xdr:rowOff>
    </xdr:to>
    <xdr:sp macro="" textlink="">
      <xdr:nvSpPr>
        <xdr:cNvPr id="3" name="CustomShape 1"/>
        <xdr:cNvSpPr/>
      </xdr:nvSpPr>
      <xdr:spPr>
        <a:xfrm>
          <a:off x="0" y="0"/>
          <a:ext cx="18684720" cy="756360"/>
        </a:xfrm>
        <a:prstGeom prst="rect">
          <a:avLst/>
        </a:prstGeom>
        <a:solidFill>
          <a:srgbClr val="362A9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0" tIns="45000" rIns="90000" bIns="45000" anchor="ctr"/>
        <a:lstStyle/>
        <a:p>
          <a:pPr>
            <a:lnSpc>
              <a:spcPct val="100000"/>
            </a:lnSpc>
          </a:pPr>
          <a:r>
            <a:rPr lang="ru-RU" sz="2800" b="0" strike="noStrike" spc="-1">
              <a:solidFill>
                <a:srgbClr val="FFFFFF"/>
              </a:solidFill>
              <a:latin typeface="Century Gothic"/>
            </a:rPr>
            <a:t>Квалификационные состязания РКФ г. Иркутск 2020</a:t>
          </a:r>
          <a:endParaRPr lang="ru-RU" sz="28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85680</xdr:colOff>
      <xdr:row>7</xdr:row>
      <xdr:rowOff>133200</xdr:rowOff>
    </xdr:from>
    <xdr:to>
      <xdr:col>3</xdr:col>
      <xdr:colOff>56520</xdr:colOff>
      <xdr:row>11</xdr:row>
      <xdr:rowOff>104040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5680" y="1476000"/>
          <a:ext cx="907920" cy="914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"/>
  <sheetViews>
    <sheetView showGridLines="0" tabSelected="1" zoomScale="75" zoomScaleNormal="75" workbookViewId="0">
      <selection activeCell="L21" sqref="L21"/>
    </sheetView>
  </sheetViews>
  <sheetFormatPr defaultRowHeight="15"/>
  <cols>
    <col min="1" max="1" width="21.140625" style="1" customWidth="1"/>
    <col min="2" max="2" width="27.140625" style="1" customWidth="1"/>
    <col min="3" max="3" width="10.42578125" style="1" customWidth="1"/>
    <col min="4" max="4" width="6" style="1" customWidth="1"/>
    <col min="5" max="5" width="5.7109375" style="1" customWidth="1"/>
    <col min="6" max="6" width="8.140625" style="1" customWidth="1"/>
    <col min="7" max="7" width="18" style="1" customWidth="1"/>
    <col min="8" max="8" width="17.85546875" style="1" customWidth="1"/>
    <col min="9" max="9" width="25" style="1" customWidth="1"/>
    <col min="10" max="10" width="14.5703125" style="1" customWidth="1"/>
    <col min="11" max="11" width="18.140625" style="1" customWidth="1"/>
    <col min="12" max="12" width="22.42578125" style="1" customWidth="1"/>
    <col min="13" max="13" width="21" style="1" customWidth="1"/>
    <col min="14" max="14" width="19.28515625" style="1" customWidth="1"/>
    <col min="15" max="16" width="9.140625" style="1" customWidth="1"/>
    <col min="17" max="17" width="11.7109375" style="1" customWidth="1"/>
    <col min="18" max="1025" width="9.140625" style="1" customWidth="1"/>
  </cols>
  <sheetData>
    <row r="1" spans="1:17" ht="60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6.5" customHeight="1">
      <c r="A3" s="155" t="s">
        <v>151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16.5" thickBot="1">
      <c r="A4" s="156" t="s">
        <v>0</v>
      </c>
      <c r="B4" s="156"/>
      <c r="H4" s="3"/>
      <c r="I4" s="4" t="e">
        <f>INDEX(A85:H99,MATCH(B12,A85:A97,0),5)</f>
        <v>#N/A</v>
      </c>
      <c r="J4" s="5" t="e">
        <f>ROUNDDOWN((G6-L4)/-365,0.1)</f>
        <v>#VALUE!</v>
      </c>
      <c r="K4" s="5" t="str">
        <f>IF(ISBLANK(B12),"",IF(ISBLANK(O6),INDEX(A50:E97,MATCH(B12,A50:A97,0),2),IF((O6-M6)&gt;1,INDEX(A50:E97,MATCH(B12,A50:A97,0),2)&amp;"+ "&amp;INDEX(A50:E97,MATCH(B12,A50:A97,0),3)&amp;"+ "&amp;INDEX(A50:E97,MATCH(B12,A50:A97,0),4),INDEX(A50:E97,MATCH(B12,A50:A97,0),2))))</f>
        <v/>
      </c>
      <c r="L4" s="6">
        <f>M6-1</f>
        <v>44183</v>
      </c>
      <c r="M4" s="5" t="e">
        <f>INDEX(A85:H99,MATCH(B12,A85:A97,0),6)</f>
        <v>#N/A</v>
      </c>
      <c r="N4" s="5" t="e">
        <f>INDEX(A85:H99,MATCH(B12,A85:A97,0),7)</f>
        <v>#N/A</v>
      </c>
      <c r="O4" s="3"/>
      <c r="P4" s="3"/>
      <c r="Q4" s="3"/>
    </row>
    <row r="5" spans="1:17" ht="19.5" thickBot="1">
      <c r="A5" s="7" t="s">
        <v>1</v>
      </c>
      <c r="B5" s="8"/>
      <c r="D5" s="9"/>
      <c r="E5" s="10"/>
      <c r="F5" s="10"/>
      <c r="G5" s="11"/>
      <c r="H5" s="12"/>
      <c r="I5" s="291" t="s">
        <v>2</v>
      </c>
      <c r="J5" s="292"/>
      <c r="K5" s="292"/>
      <c r="L5" s="293"/>
      <c r="M5" s="153" t="s">
        <v>3</v>
      </c>
      <c r="N5" s="13"/>
      <c r="O5" s="14"/>
      <c r="P5" s="15"/>
      <c r="Q5" s="16"/>
    </row>
    <row r="6" spans="1:17" ht="19.5" thickBot="1">
      <c r="A6" s="7" t="s">
        <v>4</v>
      </c>
      <c r="B6" s="17"/>
      <c r="D6" s="18"/>
      <c r="E6" s="19"/>
      <c r="F6" s="19"/>
      <c r="G6" s="20" t="str">
        <f>IF(ISBLANK(F6)," ",DATE(F6,E6,D6))</f>
        <v xml:space="preserve"> </v>
      </c>
      <c r="H6" s="21"/>
      <c r="I6" s="288" t="s">
        <v>158</v>
      </c>
      <c r="J6" s="289"/>
      <c r="K6" s="289"/>
      <c r="L6" s="290"/>
      <c r="M6" s="285">
        <v>44184</v>
      </c>
      <c r="N6" s="286"/>
      <c r="O6" s="286"/>
      <c r="P6" s="286"/>
      <c r="Q6" s="287"/>
    </row>
    <row r="7" spans="1:17" ht="18.75" customHeight="1">
      <c r="A7" s="7" t="s">
        <v>5</v>
      </c>
      <c r="B7" s="17"/>
      <c r="D7" s="157"/>
      <c r="E7" s="157"/>
      <c r="F7" s="157"/>
      <c r="G7" s="22"/>
      <c r="I7" s="282"/>
      <c r="J7" s="282"/>
      <c r="K7" s="282"/>
      <c r="L7" s="282"/>
      <c r="M7" s="283"/>
      <c r="N7" s="283"/>
      <c r="O7" s="284"/>
      <c r="P7" s="284"/>
      <c r="Q7" s="284"/>
    </row>
    <row r="8" spans="1:17" ht="19.5" thickBot="1">
      <c r="A8" s="23" t="s">
        <v>6</v>
      </c>
      <c r="B8" s="24" t="str">
        <f>IF(OR(ISBLANK(F6),ISBLANK(E6),ISBLANK(D6),ISBLANK(B12)),"",IF(OR(ROUNDDOWN((G6-L4)/-365,0.1)&lt;M4,ROUNDDOWN((G6-L4)/-365,0.1)&gt;N4),"Не проходит по возрасту!",ROUNDDOWN((G6-L4)/-365,0.1)&amp;" лет"))</f>
        <v/>
      </c>
      <c r="C8" s="1" t="s">
        <v>159</v>
      </c>
      <c r="D8" s="294"/>
      <c r="E8" s="157"/>
      <c r="F8" s="157"/>
      <c r="G8" s="25"/>
    </row>
    <row r="9" spans="1:17" ht="19.5" thickBot="1">
      <c r="A9" s="7" t="s">
        <v>7</v>
      </c>
      <c r="B9" s="26"/>
      <c r="D9" s="158" t="str">
        <f>IF(ISBLANK(B12),"Выберите класс",IF(ISBLANK(B5),"Введите фамилию гонщика",IF(ISBLANK(B6),"Введите имя",IF(ISBLANK(B7),"Введите отчество",IF(ISBLANK(F6),"Введите дату рождения",IF(ISBLANK(B9),"Введите город",IF(ISBLANK(D7),"Введите контактный телефон",IF(AND(ISBLANK(A18),ISBLANK(A19),ISBLANK(A20),ISBLANK(A21),ISBLANK(A22),ISBLANK(A23),ISBLANK(A24),ISBLANK(A25),ISBLANK(A26),ISBLANK(A27),ISBLANK(A28),ISBLANK(A29)),"Выберите породу собаки",IF(AND(ISBLANK(B18),ISBLANK(B19),ISBLANK(B20),ISBLANK(B21),ISBLANK(B22),ISBLANK(B23),ISBLANK(B24),ISBLANK(B25),ISBLANK(B26),ISBLANK(B27),ISBLANK(B28),ISBLANK(B29)),"Введите кличку собаки",IF(AND(ISBLANK(C18),ISBLANK(C19),ISBLANK(C20),ISBLANK(C21),ISBLANK(C22),ISBLANK(C23),ISBLANK(C24),ISBLANK(C25),ISBLANK(C26),ISBLANK(C27),ISBLANK(C28),ISBLANK(C29)),"Выберите пол собаки",IF(AND(ISBLANK(F18),ISBLANK(F19),ISBLANK(F20),ISBLANK(F21),ISBLANK(F22),ISBLANK(F23),ISBLANK(F24),ISBLANK(F25),ISBLANK(F26),ISBLANK(F27),ISBLANK(F28),ISBLANK(F29)),"Введите дату рождения собаки",IF(AND(ISBLANK(I18),ISBLANK(I19),ISBLANK(I20),ISBLANK(I21),ISBLANK(I22),ISBLANK(I23),ISBLANK(I24),ISBLANK(I25),ISBLANK(I26),ISBLANK(I27),ISBLANK(I28),ISBLANK(I29)),"Введите номер чипа собаки",IF(AND(OR(ISBLANK(J18),ISBLANK(K18)),OR(ISBLANK(K19),ISBLANK(J19)),OR(ISBLANK(K20),ISBLANK(J20)),OR(ISBLANK(#REF!),ISBLANK(J21)),OR(ISBLANK(K22),ISBLANK(J22)),OR(ISBLANK(K23),ISBLANK(J23)),OR(ISBLANK(K24),ISBLANK(J24)),OR(ISBLANK(K25),ISBLANK(J25)),OR(ISBLANK(K26),ISBLANK(J26)),OR(ISBLANK(K27),ISBLANK(J27)),OR(ISBLANK(K28),ISBLANK(J28)),OR(ISBLANK(K29),ISBLANK(J29))),"Введите родословную собаки, если есть",IF(AND(ISBLANK(L18),ISBLANK(L19),ISBLANK(K21),ISBLANK(L21),ISBLANK(L22),ISBLANK(L23),ISBLANK(L24),ISBLANK(L25),ISBLANK(L26),ISBLANK(L27),ISBLANK(L28),ISBLANK(L29)),"Введите владельца собаки",IF(AND(OR(O18="Собака допущена",ISBLANK(O18)),OR(O19="Собака допущена",O19=""),OR(O20="Собака допущена",O20=""),OR(O21="Собака допущена",O21=""),OR(O22="Собака допущена",O22=""),OR(O23="Собака допущена",O23=""),OR(O24="Собака допущена",O24=""),OR(O25="Собака допущена",O25=""),OR(O26="Собака допущена",O26=""),OR(O27="Собака допущена",O27=""),OR(O28="Собака допущена",O28=""),OR(O29="Собака допущена",O29="")),"Перед отправкой проверьте введённые вами данные!","Одна или несколько ваших собак не допущены!")))))))))))))))</f>
        <v>Выберите класс</v>
      </c>
      <c r="E9" s="158"/>
      <c r="F9" s="158"/>
      <c r="G9" s="158"/>
    </row>
    <row r="10" spans="1:17" ht="18.75">
      <c r="A10" s="7" t="s">
        <v>8</v>
      </c>
      <c r="B10" s="27"/>
      <c r="D10" s="158"/>
      <c r="E10" s="158"/>
      <c r="F10" s="158"/>
      <c r="G10" s="158"/>
    </row>
    <row r="11" spans="1:17" ht="15.75">
      <c r="I11" s="28" t="s">
        <v>9</v>
      </c>
    </row>
    <row r="12" spans="1:17" ht="15" customHeight="1">
      <c r="A12" s="159" t="s">
        <v>10</v>
      </c>
      <c r="B12" s="160"/>
      <c r="C12" s="160"/>
      <c r="D12" s="160"/>
      <c r="E12" s="160"/>
      <c r="F12" s="160"/>
      <c r="G12" s="160"/>
      <c r="I12" s="161"/>
      <c r="J12" s="161"/>
    </row>
    <row r="13" spans="1:17" ht="15" customHeight="1">
      <c r="A13" s="159"/>
      <c r="B13" s="160"/>
      <c r="C13" s="160"/>
      <c r="D13" s="160"/>
      <c r="E13" s="160"/>
      <c r="F13" s="160"/>
      <c r="G13" s="160"/>
      <c r="I13" s="161"/>
      <c r="J13" s="161"/>
    </row>
    <row r="14" spans="1:17" ht="15.75" customHeight="1">
      <c r="A14" s="159"/>
      <c r="B14" s="160"/>
      <c r="C14" s="160"/>
      <c r="D14" s="160"/>
      <c r="E14" s="160"/>
      <c r="F14" s="160"/>
      <c r="G14" s="160"/>
      <c r="I14" s="161"/>
      <c r="J14" s="161"/>
    </row>
    <row r="15" spans="1:17" ht="15.75" customHeight="1">
      <c r="A15" s="7"/>
      <c r="B15" s="13"/>
      <c r="C15" s="29"/>
      <c r="D15" s="29"/>
      <c r="E15" s="29"/>
      <c r="F15" s="29"/>
      <c r="G15" s="29"/>
    </row>
    <row r="16" spans="1:17" ht="15.75">
      <c r="A16" s="162" t="s">
        <v>11</v>
      </c>
      <c r="B16" s="162"/>
      <c r="I16" s="30"/>
      <c r="K16" s="31"/>
      <c r="L16" s="31"/>
      <c r="M16" s="31"/>
      <c r="N16" s="31"/>
      <c r="O16" s="31"/>
      <c r="P16" s="31"/>
      <c r="Q16" s="31"/>
    </row>
    <row r="17" spans="1:17" ht="48" thickBot="1">
      <c r="A17" s="32" t="s">
        <v>12</v>
      </c>
      <c r="B17" s="33" t="s">
        <v>13</v>
      </c>
      <c r="C17" s="34" t="s">
        <v>14</v>
      </c>
      <c r="D17" s="35" t="s">
        <v>15</v>
      </c>
      <c r="E17" s="35" t="s">
        <v>16</v>
      </c>
      <c r="F17" s="36" t="s">
        <v>17</v>
      </c>
      <c r="G17" s="37" t="s">
        <v>18</v>
      </c>
      <c r="H17" s="38" t="s">
        <v>19</v>
      </c>
      <c r="I17" s="33" t="s">
        <v>20</v>
      </c>
      <c r="J17" s="33" t="s">
        <v>21</v>
      </c>
      <c r="K17" s="33" t="s">
        <v>22</v>
      </c>
      <c r="L17" s="33" t="s">
        <v>23</v>
      </c>
      <c r="M17" s="39" t="s">
        <v>24</v>
      </c>
      <c r="N17" s="40" t="s">
        <v>25</v>
      </c>
      <c r="O17" s="41"/>
      <c r="P17" s="42"/>
      <c r="Q17" s="43"/>
    </row>
    <row r="18" spans="1:17" ht="45" customHeight="1" thickBot="1">
      <c r="A18" s="44"/>
      <c r="B18" s="45"/>
      <c r="C18" s="46"/>
      <c r="D18" s="47"/>
      <c r="E18" s="48"/>
      <c r="F18" s="48"/>
      <c r="G18" s="20" t="str">
        <f>IF(ISBLANK(F18)," ",DATE(F18,E18,D18))</f>
        <v xml:space="preserve"> </v>
      </c>
      <c r="H18" s="50"/>
      <c r="I18" s="51"/>
      <c r="J18" s="45"/>
      <c r="K18" s="50"/>
      <c r="L18" s="45"/>
      <c r="M18" s="52"/>
      <c r="N18" s="53"/>
      <c r="O18" s="163" t="str">
        <f>IF($B$18="","",IF($A$18="","Выберите породу собаки",IF($C$18="","Выберите пол собаки",IF(ISBLANK(B12),"Выберите класс!",IF(OR(ISTEXT(G18),$G$18=""),"Введите дату рождения собаки",IF($I$18="","Введите номер чипа собаки",IF($J$18="","Выберите федерацию, выдавшую родословную",IF($K$18="","Введите номер родословной или слово нет",IF($L$18="","Введите владельца собаки",IF((DAYS360(G18,L4,1)/30)&gt;=I4,"Собака допущена","Собака не допущена"))))))))))</f>
        <v/>
      </c>
      <c r="P18" s="163"/>
      <c r="Q18" s="163"/>
    </row>
    <row r="19" spans="1:17" ht="45" customHeight="1" thickBot="1">
      <c r="A19" s="44"/>
      <c r="B19" s="45"/>
      <c r="C19" s="46"/>
      <c r="D19" s="47"/>
      <c r="E19" s="48"/>
      <c r="F19" s="48"/>
      <c r="G19" s="20" t="str">
        <f>IF(ISBLANK(F19)," ",DATE(F19,E19,D19))</f>
        <v xml:space="preserve"> </v>
      </c>
      <c r="H19" s="50"/>
      <c r="I19" s="51"/>
      <c r="J19" s="45"/>
      <c r="K19" s="45"/>
      <c r="L19" s="45"/>
      <c r="M19" s="52"/>
      <c r="N19" s="53"/>
      <c r="O19" s="163" t="str">
        <f>IF($B$19="","",IF($A$19="","Выберите породу собаки",IF($C$19="","Выберите пол собаки",IF(ISBLANK(B12),"Выберите класс!",IF(OR(ISTEXT(G19),$G$19=""),"Введите дату рождения собаки",IF($I$19="","Введите номер чипа собаки",IF($J$19="","Выберите федерацию, выдавшую родословную",IF($K$19="","Введите номер родословной или слово нет",IF($L$19="","Введите владельца собаки",IF((DAYS360(G19,L4,1)/30)&gt;=I4,"Собака допущена","Собака не допущена"))))))))))</f>
        <v/>
      </c>
      <c r="P19" s="163"/>
      <c r="Q19" s="163"/>
    </row>
    <row r="20" spans="1:17" ht="45" customHeight="1" thickBot="1">
      <c r="A20" s="44"/>
      <c r="B20" s="45"/>
      <c r="C20" s="46"/>
      <c r="D20" s="47"/>
      <c r="E20" s="48"/>
      <c r="F20" s="48"/>
      <c r="G20" s="20" t="str">
        <f t="shared" ref="G20:G25" si="0">IF(ISBLANK(F20)," ",DATE(F20,E20,D20))</f>
        <v xml:space="preserve"> </v>
      </c>
      <c r="H20" s="50"/>
      <c r="I20" s="51"/>
      <c r="J20" s="45"/>
      <c r="K20" s="50"/>
      <c r="L20" s="45"/>
      <c r="M20" s="52"/>
      <c r="N20" s="53"/>
      <c r="O20" s="163" t="str">
        <f>IF($B$20="","",IF($A$20="","Выберите породу собаки",IF($C$20="","Выберите пол собаки",IF(ISBLANK(B12),"Выберите класс!",IF(OR(ISTEXT(G20),$G$20=""),"Введите дату рождения собаки",IF($I$20="","Введите номер чипа собаки",IF($J$20="","Выберите федерацию, выдавшую родословную",IF($K$20="","Введите номер родословной или слово нет",IF($K$21="","Введите владельца собаки",IF((DAYS360(G20,L4,1)/30)&gt;=I4,"Собака допущена","Собака не допущена"))))))))))</f>
        <v/>
      </c>
      <c r="P20" s="163"/>
      <c r="Q20" s="163"/>
    </row>
    <row r="21" spans="1:17" ht="45" customHeight="1" thickBot="1">
      <c r="A21" s="44"/>
      <c r="B21" s="45"/>
      <c r="C21" s="46"/>
      <c r="D21" s="47"/>
      <c r="E21" s="48"/>
      <c r="F21" s="48"/>
      <c r="G21" s="20" t="str">
        <f t="shared" si="0"/>
        <v xml:space="preserve"> </v>
      </c>
      <c r="H21" s="50"/>
      <c r="I21" s="51"/>
      <c r="J21" s="45"/>
      <c r="K21" s="50"/>
      <c r="L21" s="45"/>
      <c r="M21" s="52"/>
      <c r="N21" s="53"/>
      <c r="O21" s="163" t="str">
        <f>IF($B$21="","",IF($A$21="","Выберите породу собаки",IF($C$21="","Выберите пол собаки",IF(ISBLANK(B12),"Выберите класс!",IF(OR(ISTEXT(G21),$G$21=""),"Введите дату рождения собаки",IF($I$21="","Введите номер чипа собаки",IF($J$21="","Выберите федерацию, выдавшую родословную",IF($K$21="","Введите номер родословной или слово нет",IF($L$21="","Введите владельца собаки",IF((DAYS360(G21,L4,1)/30)&gt;=I4,"Собака допущена","Собака не допущена"))))))))))</f>
        <v/>
      </c>
      <c r="P21" s="163"/>
      <c r="Q21" s="163"/>
    </row>
    <row r="22" spans="1:17" ht="45" customHeight="1" thickBot="1">
      <c r="A22" s="44"/>
      <c r="B22" s="45"/>
      <c r="C22" s="46"/>
      <c r="D22" s="47"/>
      <c r="E22" s="48"/>
      <c r="F22" s="48"/>
      <c r="G22" s="20" t="str">
        <f t="shared" si="0"/>
        <v xml:space="preserve"> </v>
      </c>
      <c r="H22" s="50"/>
      <c r="I22" s="51"/>
      <c r="J22" s="45"/>
      <c r="K22" s="45"/>
      <c r="L22" s="45"/>
      <c r="M22" s="52"/>
      <c r="N22" s="53"/>
      <c r="O22" s="163" t="str">
        <f>IF($B$22="","",IF($A$22="","Выберите породу собаки",IF($C$22="","Выберите пол собаки",IF(ISBLANK(B12),"Выберите класс!",IF(OR(ISTEXT(G22),$G$22=""),"Введите дату рождения собаки",IF($I$22="","Введите номер чипа собаки",IF($J$22="","Выберите федерацию, выдавшую родословную",IF($K$22="","Введите номер родословной или слово нет",IF($L$22="","Введите владельца собаки",IF((DAYS360(G22,L4,1)/30)&gt;=I4,"Собака допущена","Собака не допущена"))))))))))</f>
        <v/>
      </c>
      <c r="P22" s="163"/>
      <c r="Q22" s="163"/>
    </row>
    <row r="23" spans="1:17" ht="45" customHeight="1" thickBot="1">
      <c r="A23" s="44"/>
      <c r="B23" s="45"/>
      <c r="C23" s="46"/>
      <c r="D23" s="47"/>
      <c r="E23" s="48" t="s">
        <v>26</v>
      </c>
      <c r="F23" s="48"/>
      <c r="G23" s="20" t="str">
        <f t="shared" si="0"/>
        <v xml:space="preserve"> </v>
      </c>
      <c r="H23" s="50"/>
      <c r="I23" s="51"/>
      <c r="J23" s="45"/>
      <c r="K23" s="45"/>
      <c r="L23" s="45"/>
      <c r="M23" s="52"/>
      <c r="N23" s="53"/>
      <c r="O23" s="163" t="str">
        <f>IF($B$23="","",IF($A$23="","Выберите породу собаки",IF($C$23="","Выберите пол собаки",IF(ISBLANK(B12),"Выберите класс!",IF(OR(ISTEXT(G23),$G$23=""),"Введите дату рождения собаки",IF($I$23="","Введите номер чипа собаки",IF($J$23="","Выберите федерацию, выдавшую родословную",IF($K$23="","Введите номер родословной или слово нет",IF($L$23="","Введите владельца собаки",IF((DAYS360(G23,L4,1)/30)&gt;=I4,"Собака допущена","Собака не допущена"))))))))))</f>
        <v/>
      </c>
      <c r="P23" s="163"/>
      <c r="Q23" s="163"/>
    </row>
    <row r="24" spans="1:17" ht="45" customHeight="1" thickBot="1">
      <c r="A24" s="44"/>
      <c r="B24" s="45"/>
      <c r="C24" s="46"/>
      <c r="D24" s="47"/>
      <c r="E24" s="48"/>
      <c r="F24" s="48"/>
      <c r="G24" s="20" t="str">
        <f t="shared" si="0"/>
        <v xml:space="preserve"> </v>
      </c>
      <c r="H24" s="50"/>
      <c r="I24" s="51"/>
      <c r="J24" s="45"/>
      <c r="K24" s="45"/>
      <c r="L24" s="45"/>
      <c r="M24" s="52"/>
      <c r="N24" s="53"/>
      <c r="O24" s="163" t="str">
        <f>IF($B$24="","",IF($A$24="","Выберите породу собаки",IF($C$24="","Выберите пол собаки",IF(ISBLANK(B12),"Выберите класс!",IF(OR(ISTEXT(G24),$G$24=""),"Введите дату рождения собаки",IF($I$24="","Введите номер чипа собаки",IF($J$24="","Выберите федерацию, выдавшую родословную",IF($K$24="","Введите номер родословной или слово нет",IF($L$24="","Введите владельца собаки",IF((DAYS360(G24,L4,1)/30)&gt;=I4,"Собака допущена","Собака не допущена"))))))))))</f>
        <v/>
      </c>
      <c r="P24" s="163"/>
      <c r="Q24" s="163"/>
    </row>
    <row r="25" spans="1:17" ht="45" customHeight="1" thickBot="1">
      <c r="A25" s="44"/>
      <c r="B25" s="45"/>
      <c r="C25" s="46"/>
      <c r="D25" s="47"/>
      <c r="E25" s="48"/>
      <c r="F25" s="48"/>
      <c r="G25" s="20" t="str">
        <f t="shared" si="0"/>
        <v xml:space="preserve"> </v>
      </c>
      <c r="H25" s="50"/>
      <c r="I25" s="51"/>
      <c r="J25" s="45"/>
      <c r="K25" s="45"/>
      <c r="L25" s="45"/>
      <c r="M25" s="52"/>
      <c r="N25" s="53"/>
      <c r="O25" s="163" t="str">
        <f>IF($B$25="","",IF($A$25="","Выберите породу собаки",IF($C$25="","Выберите пол собаки",IF(ISBLANK(B12),"Выберите класс!",IF(OR(ISTEXT(G25),$G$25=""),"Введите дату рождения собаки",IF($I$25="","Введите номер чипа собаки",IF($J$25="","Выберите федерацию, выдавшую родословную",IF($K$25="","Введите номер родословной или слово нет",IF($L$25="","Введите владельца собаки",IF((DAYS360(G25,L4,1)/30)&gt;=I4,"Собака допущена","Собака не допущена"))))))))))</f>
        <v/>
      </c>
      <c r="P25" s="163"/>
      <c r="Q25" s="163"/>
    </row>
    <row r="26" spans="1:17" ht="45" customHeight="1" thickBot="1">
      <c r="A26" s="44"/>
      <c r="B26" s="45"/>
      <c r="C26" s="46"/>
      <c r="D26" s="47"/>
      <c r="E26" s="48"/>
      <c r="F26" s="48"/>
      <c r="G26" s="49" t="str">
        <f t="shared" ref="G24:G29" si="1">IF(AND(ISBLANK(E26),ISBLANK(D26),ISBLANK(F26)),"",IF(ISBLANK(D26),"Введите день рождения",IF(ISBLANK(E26),"Введите месяц рождения",IF(OR(F26&lt;2000,ISBLANK(F26)),"Введите правильно год рождения",DATE(F26,E26,D26)))))</f>
        <v/>
      </c>
      <c r="H26" s="50"/>
      <c r="I26" s="51"/>
      <c r="J26" s="45"/>
      <c r="K26" s="45"/>
      <c r="L26" s="45"/>
      <c r="M26" s="52"/>
      <c r="N26" s="53"/>
      <c r="O26" s="163" t="str">
        <f>IF($B$26="","",IF($A$26="","Выберите породу собаки",IF($C$26="","Выберите пол собаки",IF(ISBLANK(B12),"Выберите класс!",IF(OR(ISTEXT(G26),$G$26=""),"Введите дату рождения собаки",IF($I$26="","Введите номер чипа собаки",IF($J$26="","Выберите федерацию, выдавшую родословную",IF($K$26="","Введите номер родословной или слово нет",IF($L$26="","Введите владельца собаки",IF((DAYS360(G26,L4,1)/30)&gt;=I4,"Собака допущена","Собака не допущена"))))))))))</f>
        <v/>
      </c>
      <c r="P26" s="163"/>
      <c r="Q26" s="163"/>
    </row>
    <row r="27" spans="1:17" ht="45" customHeight="1">
      <c r="A27" s="44"/>
      <c r="B27" s="45"/>
      <c r="C27" s="46"/>
      <c r="D27" s="47"/>
      <c r="E27" s="48"/>
      <c r="F27" s="48"/>
      <c r="G27" s="49" t="str">
        <f t="shared" si="1"/>
        <v/>
      </c>
      <c r="H27" s="50"/>
      <c r="I27" s="51"/>
      <c r="J27" s="45"/>
      <c r="K27" s="45"/>
      <c r="L27" s="45"/>
      <c r="M27" s="52"/>
      <c r="N27" s="53"/>
      <c r="O27" s="163" t="str">
        <f>IF($B$27="","",IF($A$27="","Выберите породу собаки",IF($C$27="","Выберите пол собаки",IF(ISBLANK(B12),"Выберите класс!",IF(OR(ISTEXT(G27),$G$27=""),"Введите дату рождения собаки",IF($I$27="","Введите номер чипа собаки",IF($J$27="","Выберите федерацию, выдавшую родословную",IF($K$27="","Введите номер родословной или слово нет",IF($L$27="","Введите владельца собаки",IF((DAYS360(G27,L4,1)/30)&gt;=I4,"Собака допущена","Собака не допущена"))))))))))</f>
        <v/>
      </c>
      <c r="P27" s="163"/>
      <c r="Q27" s="163"/>
    </row>
    <row r="28" spans="1:17" ht="45" customHeight="1">
      <c r="A28" s="44"/>
      <c r="B28" s="45"/>
      <c r="C28" s="46"/>
      <c r="D28" s="47"/>
      <c r="E28" s="48"/>
      <c r="F28" s="48"/>
      <c r="G28" s="49" t="str">
        <f t="shared" si="1"/>
        <v/>
      </c>
      <c r="H28" s="50"/>
      <c r="I28" s="51"/>
      <c r="J28" s="45"/>
      <c r="K28" s="45"/>
      <c r="L28" s="45"/>
      <c r="M28" s="52"/>
      <c r="N28" s="53"/>
      <c r="O28" s="163" t="str">
        <f>IF($B$28="","",IF($A$28="","Выберите породу собаки",IF($C$28="","Выберите пол собаки",IF(ISBLANK(B12),"Выберите класс!",IF(OR(ISTEXT(G28),$G$28=""),"Введите дату рождения собаки",IF($I$28="","Введите номер чипа собаки",IF($J$28="","Выберите федерацию, выдавшую родословную",IF($K$28="","Введите номер родословной или слово нет",IF($L$28="","Введите владельца собаки",IF((DAYS360(G28,L4,1)/30)&gt;=I4,"Собака допущена","Собака не допущена"))))))))))</f>
        <v/>
      </c>
      <c r="P28" s="163"/>
      <c r="Q28" s="163"/>
    </row>
    <row r="29" spans="1:17" ht="45" customHeight="1">
      <c r="A29" s="44"/>
      <c r="B29" s="45"/>
      <c r="C29" s="46"/>
      <c r="D29" s="47"/>
      <c r="E29" s="48"/>
      <c r="F29" s="48"/>
      <c r="G29" s="49" t="str">
        <f t="shared" si="1"/>
        <v/>
      </c>
      <c r="H29" s="50"/>
      <c r="I29" s="51"/>
      <c r="J29" s="45"/>
      <c r="K29" s="45"/>
      <c r="L29" s="45"/>
      <c r="M29" s="52"/>
      <c r="N29" s="53"/>
      <c r="O29" s="164" t="str">
        <f>IF($B$29="","",IF($A$29="","Выберите породу собаки",IF($C$29="","Выберите пол собаки",IF(ISBLANK(B12),"Выберите класс!",IF(OR(ISTEXT(G29),$G$29=""),"Введите дату рождения собаки",IF($I$29="","Введите номер чипа собаки",IF($J$29="","Выберите федерацию, выдавшую родословную",IF($K$29="","Введите номер родословной или слово нет",IF($L$29="","Введите владельца собаки",IF((DAYS360(G29,L4,1)/30)&gt;=I4,"Собака допущена","Собака не допущена"))))))))))</f>
        <v/>
      </c>
      <c r="P29" s="164"/>
      <c r="Q29" s="164"/>
    </row>
    <row r="31" spans="1:17" ht="15" customHeight="1">
      <c r="K31" s="165" t="s">
        <v>27</v>
      </c>
      <c r="L31" s="165"/>
      <c r="M31" s="165"/>
      <c r="N31" s="165"/>
    </row>
    <row r="32" spans="1:17" ht="18.75" customHeight="1">
      <c r="B32" s="54" t="s">
        <v>28</v>
      </c>
      <c r="C32" s="57" t="s">
        <v>152</v>
      </c>
      <c r="D32" s="56"/>
      <c r="K32" s="165"/>
      <c r="L32" s="165"/>
      <c r="M32" s="165"/>
      <c r="N32" s="165"/>
    </row>
    <row r="33" spans="1:14" ht="18.75">
      <c r="B33" s="54" t="s">
        <v>29</v>
      </c>
      <c r="C33" s="57" t="s">
        <v>153</v>
      </c>
      <c r="D33" s="56"/>
      <c r="K33" s="165"/>
      <c r="L33" s="165"/>
      <c r="M33" s="165"/>
      <c r="N33" s="165"/>
    </row>
    <row r="34" spans="1:14" ht="18.75">
      <c r="B34" s="58" t="s">
        <v>30</v>
      </c>
      <c r="C34" s="57" t="s">
        <v>150</v>
      </c>
      <c r="D34" s="56"/>
      <c r="K34" s="165"/>
      <c r="L34" s="165"/>
      <c r="M34" s="165"/>
      <c r="N34" s="165"/>
    </row>
    <row r="35" spans="1:14" ht="18.75">
      <c r="B35" s="58" t="s">
        <v>31</v>
      </c>
      <c r="C35" s="57" t="s">
        <v>156</v>
      </c>
      <c r="D35" s="59"/>
      <c r="K35" s="165"/>
      <c r="L35" s="165"/>
      <c r="M35" s="165"/>
      <c r="N35" s="165"/>
    </row>
    <row r="36" spans="1:14" ht="18.75">
      <c r="B36" s="54" t="s">
        <v>32</v>
      </c>
      <c r="C36" s="60" t="s">
        <v>154</v>
      </c>
      <c r="D36" s="56"/>
    </row>
    <row r="37" spans="1:14" ht="18.75">
      <c r="B37" s="58" t="s">
        <v>33</v>
      </c>
      <c r="C37" s="57" t="s">
        <v>155</v>
      </c>
      <c r="D37" s="56"/>
      <c r="M37" s="61" t="s">
        <v>34</v>
      </c>
      <c r="N37" s="62" t="str">
        <f>IF(ISBLANK(OR(Заявка!B5,Заявка!B6,Заявка!B7)),"",PROPER(Заявка!B5&amp;" "&amp;LEFT(Заявка!B6,1)&amp;". "&amp;LEFT(Заявка!B7,1)&amp;"."))</f>
        <v xml:space="preserve"> . .</v>
      </c>
    </row>
    <row r="38" spans="1:14" ht="18.75">
      <c r="B38" s="58" t="s">
        <v>35</v>
      </c>
      <c r="C38" s="57" t="s">
        <v>154</v>
      </c>
      <c r="D38" s="56"/>
    </row>
    <row r="39" spans="1:14" hidden="1">
      <c r="A39" s="1" t="s">
        <v>157</v>
      </c>
    </row>
    <row r="40" spans="1:14" ht="15" hidden="1" customHeight="1">
      <c r="A40" s="63" t="s">
        <v>36</v>
      </c>
      <c r="B40" s="64"/>
    </row>
    <row r="41" spans="1:14" ht="15" hidden="1" customHeight="1">
      <c r="A41" s="63" t="s">
        <v>37</v>
      </c>
      <c r="B41" s="64"/>
    </row>
    <row r="42" spans="1:14" ht="15" hidden="1" customHeight="1">
      <c r="A42" s="65" t="s">
        <v>38</v>
      </c>
    </row>
    <row r="43" spans="1:14" ht="15" hidden="1" customHeight="1">
      <c r="A43" s="65" t="s">
        <v>39</v>
      </c>
    </row>
    <row r="44" spans="1:14" ht="15" hidden="1" customHeight="1">
      <c r="A44" s="65" t="s">
        <v>40</v>
      </c>
    </row>
    <row r="45" spans="1:14" ht="15" hidden="1" customHeight="1">
      <c r="A45" s="65" t="s">
        <v>41</v>
      </c>
    </row>
    <row r="46" spans="1:14" ht="15" hidden="1" customHeight="1">
      <c r="A46" s="65" t="s">
        <v>42</v>
      </c>
    </row>
    <row r="47" spans="1:14" ht="15" hidden="1" customHeight="1">
      <c r="A47" s="65" t="s">
        <v>43</v>
      </c>
    </row>
    <row r="48" spans="1:14" hidden="1"/>
    <row r="49" spans="1:8" ht="15" hidden="1" customHeight="1">
      <c r="G49" s="63" t="s">
        <v>44</v>
      </c>
      <c r="H49" s="66"/>
    </row>
    <row r="50" spans="1:8" ht="15" hidden="1" customHeight="1">
      <c r="A50" s="67"/>
      <c r="B50" s="68"/>
      <c r="C50" s="68"/>
      <c r="D50" s="68"/>
      <c r="E50" s="68"/>
      <c r="F50" s="69"/>
      <c r="G50" s="63" t="s">
        <v>45</v>
      </c>
      <c r="H50" s="66"/>
    </row>
    <row r="51" spans="1:8" ht="15" hidden="1" customHeight="1">
      <c r="A51" s="67"/>
      <c r="B51" s="68"/>
      <c r="C51" s="68"/>
      <c r="D51" s="68"/>
      <c r="E51" s="68"/>
      <c r="F51" s="69"/>
      <c r="G51" s="63" t="s">
        <v>46</v>
      </c>
      <c r="H51" s="66"/>
    </row>
    <row r="52" spans="1:8" ht="15" hidden="1" customHeight="1">
      <c r="A52" s="67"/>
      <c r="B52" s="68"/>
      <c r="C52" s="68"/>
      <c r="D52" s="68"/>
      <c r="E52" s="68"/>
      <c r="F52" s="69"/>
      <c r="G52" s="63" t="s">
        <v>47</v>
      </c>
      <c r="H52" s="66"/>
    </row>
    <row r="53" spans="1:8" ht="15" hidden="1" customHeight="1">
      <c r="A53" s="67"/>
      <c r="B53" s="68"/>
      <c r="C53" s="68"/>
      <c r="D53" s="68"/>
      <c r="E53" s="68"/>
      <c r="F53" s="69"/>
      <c r="G53" s="63" t="s">
        <v>48</v>
      </c>
      <c r="H53" s="66"/>
    </row>
    <row r="54" spans="1:8" ht="15" hidden="1" customHeight="1">
      <c r="A54" s="67"/>
      <c r="B54" s="68"/>
      <c r="C54" s="68"/>
      <c r="D54" s="68"/>
      <c r="E54" s="68"/>
      <c r="F54" s="69"/>
      <c r="G54" s="63" t="s">
        <v>49</v>
      </c>
      <c r="H54" s="66"/>
    </row>
    <row r="55" spans="1:8" ht="15" hidden="1" customHeight="1">
      <c r="A55" s="67"/>
      <c r="B55" s="68"/>
      <c r="C55" s="68"/>
      <c r="D55" s="68"/>
      <c r="E55" s="68"/>
      <c r="F55" s="69"/>
      <c r="G55" s="63" t="s">
        <v>50</v>
      </c>
      <c r="H55" s="66"/>
    </row>
    <row r="56" spans="1:8" ht="15" hidden="1" customHeight="1">
      <c r="A56" s="67"/>
      <c r="B56" s="68"/>
      <c r="C56" s="68"/>
      <c r="D56" s="68"/>
      <c r="E56" s="68"/>
      <c r="F56" s="69"/>
      <c r="G56" s="63" t="s">
        <v>51</v>
      </c>
      <c r="H56" s="66"/>
    </row>
    <row r="57" spans="1:8" ht="15" hidden="1" customHeight="1">
      <c r="A57" s="67"/>
      <c r="B57" s="68"/>
      <c r="C57" s="68"/>
      <c r="D57" s="68"/>
      <c r="E57" s="68"/>
      <c r="F57" s="69"/>
      <c r="G57" s="63" t="s">
        <v>52</v>
      </c>
      <c r="H57" s="66"/>
    </row>
    <row r="58" spans="1:8" ht="15" hidden="1" customHeight="1">
      <c r="A58" s="67"/>
      <c r="B58" s="68"/>
      <c r="C58" s="68"/>
      <c r="D58" s="68"/>
      <c r="E58" s="68"/>
      <c r="F58" s="69"/>
      <c r="G58" s="63" t="s">
        <v>53</v>
      </c>
      <c r="H58" s="66"/>
    </row>
    <row r="59" spans="1:8" ht="15" hidden="1" customHeight="1">
      <c r="A59" s="67"/>
      <c r="B59" s="68"/>
      <c r="C59" s="68"/>
      <c r="D59" s="68"/>
      <c r="E59" s="68"/>
      <c r="F59" s="69"/>
      <c r="G59" s="63" t="s">
        <v>54</v>
      </c>
      <c r="H59" s="66"/>
    </row>
    <row r="60" spans="1:8" ht="15" hidden="1" customHeight="1">
      <c r="A60" s="67"/>
      <c r="B60" s="68"/>
      <c r="C60" s="68"/>
      <c r="D60" s="68"/>
      <c r="E60" s="68"/>
      <c r="F60" s="69"/>
      <c r="G60" s="63" t="s">
        <v>55</v>
      </c>
      <c r="H60" s="66"/>
    </row>
    <row r="61" spans="1:8" ht="15" hidden="1" customHeight="1">
      <c r="A61" s="67"/>
      <c r="B61" s="68"/>
      <c r="C61" s="68"/>
      <c r="D61" s="68"/>
      <c r="E61" s="68"/>
      <c r="F61" s="69"/>
      <c r="G61" s="63" t="s">
        <v>56</v>
      </c>
      <c r="H61" s="66"/>
    </row>
    <row r="62" spans="1:8" ht="15" hidden="1" customHeight="1">
      <c r="A62" s="67"/>
      <c r="B62" s="68"/>
      <c r="C62" s="68"/>
      <c r="D62" s="68"/>
      <c r="E62" s="68"/>
      <c r="F62" s="69"/>
      <c r="G62" s="63" t="s">
        <v>57</v>
      </c>
      <c r="H62" s="66"/>
    </row>
    <row r="63" spans="1:8" ht="15" hidden="1" customHeight="1">
      <c r="A63" s="67"/>
      <c r="B63" s="68"/>
      <c r="C63" s="68"/>
      <c r="D63" s="68"/>
      <c r="E63" s="68"/>
      <c r="F63" s="69"/>
      <c r="G63" s="63" t="s">
        <v>58</v>
      </c>
      <c r="H63" s="66"/>
    </row>
    <row r="64" spans="1:8" ht="15" hidden="1" customHeight="1">
      <c r="A64" s="67"/>
      <c r="B64" s="68"/>
      <c r="C64" s="68"/>
      <c r="D64" s="68"/>
      <c r="E64" s="68"/>
      <c r="F64" s="69"/>
      <c r="G64" s="63" t="s">
        <v>59</v>
      </c>
      <c r="H64" s="66"/>
    </row>
    <row r="65" spans="1:8" ht="15" hidden="1" customHeight="1">
      <c r="A65" s="67"/>
      <c r="B65" s="68"/>
      <c r="C65" s="68"/>
      <c r="D65" s="68"/>
      <c r="E65" s="68"/>
      <c r="F65" s="69"/>
      <c r="G65" s="63" t="s">
        <v>60</v>
      </c>
      <c r="H65" s="66"/>
    </row>
    <row r="66" spans="1:8" ht="15" hidden="1" customHeight="1">
      <c r="A66" s="67"/>
      <c r="B66" s="68"/>
      <c r="C66" s="68"/>
      <c r="D66" s="68"/>
      <c r="E66" s="68"/>
      <c r="F66" s="69"/>
      <c r="G66" s="63" t="s">
        <v>61</v>
      </c>
      <c r="H66" s="66"/>
    </row>
    <row r="67" spans="1:8" ht="15" hidden="1" customHeight="1">
      <c r="A67" s="67"/>
      <c r="B67" s="68"/>
      <c r="C67" s="68"/>
      <c r="D67" s="68"/>
      <c r="E67" s="68"/>
      <c r="F67" s="69"/>
      <c r="G67" s="63" t="s">
        <v>62</v>
      </c>
      <c r="H67" s="66"/>
    </row>
    <row r="68" spans="1:8" ht="15" hidden="1" customHeight="1">
      <c r="A68" s="67"/>
      <c r="B68" s="68"/>
      <c r="C68" s="68"/>
      <c r="D68" s="68"/>
      <c r="E68" s="68"/>
      <c r="F68" s="70"/>
      <c r="G68" s="63" t="s">
        <v>63</v>
      </c>
      <c r="H68" s="66"/>
    </row>
    <row r="69" spans="1:8" ht="15" hidden="1" customHeight="1">
      <c r="A69" s="67"/>
      <c r="B69" s="68"/>
      <c r="C69" s="68"/>
      <c r="D69" s="68"/>
      <c r="E69" s="68"/>
      <c r="F69" s="70"/>
      <c r="G69" s="63" t="s">
        <v>64</v>
      </c>
      <c r="H69" s="66"/>
    </row>
    <row r="70" spans="1:8" ht="15" hidden="1" customHeight="1">
      <c r="A70" s="67"/>
      <c r="B70" s="68"/>
      <c r="C70" s="68"/>
      <c r="D70" s="68"/>
      <c r="E70" s="68"/>
      <c r="F70" s="70"/>
      <c r="G70" s="63" t="s">
        <v>65</v>
      </c>
      <c r="H70" s="66"/>
    </row>
    <row r="71" spans="1:8" ht="15" hidden="1" customHeight="1">
      <c r="A71" s="67"/>
      <c r="B71" s="68"/>
      <c r="C71" s="68"/>
      <c r="D71" s="68"/>
      <c r="E71" s="68"/>
      <c r="F71" s="70"/>
      <c r="G71" s="63" t="s">
        <v>66</v>
      </c>
      <c r="H71" s="66"/>
    </row>
    <row r="72" spans="1:8" ht="15" hidden="1" customHeight="1">
      <c r="A72" s="67"/>
      <c r="B72" s="68"/>
      <c r="C72" s="68"/>
      <c r="D72" s="68"/>
      <c r="E72" s="68"/>
      <c r="F72" s="70"/>
      <c r="G72" s="63" t="s">
        <v>67</v>
      </c>
      <c r="H72" s="66"/>
    </row>
    <row r="73" spans="1:8" ht="15" hidden="1" customHeight="1">
      <c r="A73" s="67"/>
      <c r="B73" s="68"/>
      <c r="C73" s="68"/>
      <c r="D73" s="68"/>
      <c r="E73" s="68"/>
      <c r="F73" s="70"/>
      <c r="G73" s="63" t="s">
        <v>68</v>
      </c>
      <c r="H73" s="66"/>
    </row>
    <row r="74" spans="1:8" ht="15" hidden="1" customHeight="1">
      <c r="A74" s="67"/>
      <c r="B74" s="68"/>
      <c r="C74" s="68"/>
      <c r="D74" s="68"/>
      <c r="E74" s="68"/>
      <c r="F74" s="70"/>
      <c r="G74" s="66" t="s">
        <v>69</v>
      </c>
      <c r="H74" s="66"/>
    </row>
    <row r="75" spans="1:8" ht="15" hidden="1" customHeight="1">
      <c r="A75" s="67"/>
      <c r="B75" s="68"/>
      <c r="C75" s="68"/>
      <c r="D75" s="68"/>
      <c r="E75" s="68"/>
      <c r="F75" s="70"/>
      <c r="G75" s="66" t="s">
        <v>70</v>
      </c>
      <c r="H75" s="66"/>
    </row>
    <row r="76" spans="1:8" ht="15" hidden="1" customHeight="1">
      <c r="A76" s="67"/>
      <c r="B76" s="68"/>
      <c r="C76" s="68"/>
      <c r="D76" s="68"/>
      <c r="E76" s="68"/>
      <c r="F76" s="70"/>
      <c r="G76" s="1" t="s">
        <v>71</v>
      </c>
      <c r="H76" s="66"/>
    </row>
    <row r="77" spans="1:8" ht="15" hidden="1" customHeight="1">
      <c r="A77" s="71"/>
      <c r="B77" s="68"/>
      <c r="C77" s="70"/>
      <c r="D77" s="70"/>
      <c r="E77" s="70"/>
      <c r="F77" s="70"/>
      <c r="G77" s="1" t="s">
        <v>72</v>
      </c>
      <c r="H77" s="66"/>
    </row>
    <row r="78" spans="1:8" ht="15" hidden="1" customHeight="1">
      <c r="A78" s="71"/>
      <c r="B78" s="68"/>
      <c r="C78" s="70"/>
      <c r="D78" s="70"/>
      <c r="E78" s="70"/>
      <c r="F78" s="70"/>
      <c r="G78" s="63" t="s">
        <v>42</v>
      </c>
      <c r="H78" s="66"/>
    </row>
    <row r="79" spans="1:8" ht="15" hidden="1" customHeight="1">
      <c r="A79" s="71"/>
      <c r="B79" s="70"/>
      <c r="C79" s="70"/>
      <c r="D79" s="70"/>
      <c r="E79" s="70"/>
      <c r="F79" s="70"/>
      <c r="G79" s="66"/>
      <c r="H79" s="66"/>
    </row>
    <row r="80" spans="1:8" ht="15" hidden="1" customHeight="1">
      <c r="A80" s="67"/>
      <c r="B80" s="68"/>
      <c r="C80" s="68"/>
      <c r="D80" s="68"/>
      <c r="E80" s="68"/>
      <c r="F80" s="69"/>
      <c r="G80" s="66"/>
      <c r="H80" s="66"/>
    </row>
    <row r="81" spans="1:14" ht="15" hidden="1" customHeight="1">
      <c r="A81" s="67"/>
      <c r="B81" s="68"/>
      <c r="C81" s="68"/>
      <c r="D81" s="68"/>
      <c r="E81" s="68"/>
      <c r="F81" s="69"/>
      <c r="G81" s="66"/>
      <c r="H81" s="66"/>
    </row>
    <row r="82" spans="1:14" ht="15" hidden="1" customHeight="1">
      <c r="A82" s="67"/>
      <c r="B82" s="68"/>
      <c r="C82" s="68"/>
      <c r="D82" s="68"/>
      <c r="E82" s="68"/>
      <c r="F82" s="69"/>
      <c r="G82" s="66"/>
      <c r="H82" s="66"/>
    </row>
    <row r="83" spans="1:14" ht="15" hidden="1" customHeight="1">
      <c r="H83" s="66"/>
    </row>
    <row r="84" spans="1:14" ht="15" hidden="1" customHeight="1">
      <c r="H84" s="66"/>
    </row>
    <row r="85" spans="1:14" ht="15" hidden="1" customHeight="1">
      <c r="A85" s="72" t="s">
        <v>73</v>
      </c>
      <c r="B85" s="73" t="s">
        <v>74</v>
      </c>
      <c r="C85" s="73" t="s">
        <v>75</v>
      </c>
      <c r="D85" s="73" t="s">
        <v>76</v>
      </c>
      <c r="E85" s="73" t="s">
        <v>77</v>
      </c>
      <c r="F85" s="73" t="s">
        <v>78</v>
      </c>
      <c r="G85" s="73" t="s">
        <v>79</v>
      </c>
      <c r="H85" s="66"/>
    </row>
    <row r="86" spans="1:14" ht="15" hidden="1" customHeight="1">
      <c r="A86" s="74" t="s">
        <v>160</v>
      </c>
      <c r="B86" s="75" t="s">
        <v>161</v>
      </c>
      <c r="C86" s="75"/>
      <c r="E86" s="76">
        <v>18</v>
      </c>
      <c r="F86" s="77">
        <v>16</v>
      </c>
      <c r="G86" s="76">
        <v>99</v>
      </c>
      <c r="H86" s="66"/>
    </row>
    <row r="87" spans="1:14" ht="15" hidden="1" customHeight="1">
      <c r="A87" s="74" t="s">
        <v>162</v>
      </c>
      <c r="B87" s="75" t="s">
        <v>161</v>
      </c>
      <c r="C87" s="75"/>
      <c r="E87" s="76">
        <v>18</v>
      </c>
      <c r="F87" s="77">
        <v>16</v>
      </c>
      <c r="G87" s="76">
        <v>99</v>
      </c>
      <c r="H87" s="66"/>
      <c r="I87" s="72"/>
      <c r="J87" s="73"/>
      <c r="K87" s="73"/>
      <c r="L87" s="73"/>
      <c r="M87" s="73"/>
      <c r="N87" s="73"/>
    </row>
    <row r="88" spans="1:14" ht="15" hidden="1" customHeight="1">
      <c r="A88" s="74" t="s">
        <v>163</v>
      </c>
      <c r="B88" s="75" t="s">
        <v>161</v>
      </c>
      <c r="C88" s="75"/>
      <c r="E88" s="76">
        <v>18</v>
      </c>
      <c r="F88" s="77">
        <v>16</v>
      </c>
      <c r="G88" s="76">
        <v>99</v>
      </c>
      <c r="H88" s="66"/>
      <c r="I88" s="74"/>
      <c r="J88" s="75"/>
      <c r="K88" s="75"/>
      <c r="L88" s="76"/>
      <c r="M88" s="77"/>
    </row>
    <row r="89" spans="1:14" ht="15" hidden="1" customHeight="1">
      <c r="A89" s="74" t="s">
        <v>164</v>
      </c>
      <c r="B89" s="75" t="s">
        <v>161</v>
      </c>
      <c r="C89" s="75"/>
      <c r="E89" s="76">
        <v>18</v>
      </c>
      <c r="F89" s="77">
        <v>16</v>
      </c>
      <c r="G89" s="76">
        <v>99</v>
      </c>
      <c r="H89" s="66"/>
      <c r="I89" s="74"/>
      <c r="J89" s="75"/>
      <c r="K89" s="75"/>
      <c r="L89" s="76"/>
      <c r="M89" s="77"/>
    </row>
    <row r="90" spans="1:14" ht="15" hidden="1" customHeight="1">
      <c r="A90" s="74" t="s">
        <v>165</v>
      </c>
      <c r="B90" s="75" t="s">
        <v>166</v>
      </c>
      <c r="C90" s="75"/>
      <c r="E90" s="76">
        <v>18</v>
      </c>
      <c r="F90" s="77">
        <v>12</v>
      </c>
      <c r="G90" s="76">
        <v>15</v>
      </c>
      <c r="H90" s="66"/>
      <c r="I90" s="74"/>
      <c r="J90" s="75"/>
      <c r="K90" s="75"/>
      <c r="L90" s="76"/>
      <c r="M90" s="77"/>
    </row>
    <row r="91" spans="1:14" ht="15" hidden="1" customHeight="1">
      <c r="A91" s="74" t="s">
        <v>167</v>
      </c>
      <c r="B91" s="75" t="s">
        <v>166</v>
      </c>
      <c r="C91" s="75"/>
      <c r="E91" s="76">
        <v>18</v>
      </c>
      <c r="F91" s="77">
        <v>12</v>
      </c>
      <c r="G91" s="76">
        <v>15</v>
      </c>
      <c r="H91" s="66"/>
      <c r="I91" s="74"/>
      <c r="J91" s="75"/>
      <c r="K91" s="75"/>
      <c r="L91" s="76"/>
      <c r="M91" s="77"/>
    </row>
    <row r="92" spans="1:14" ht="15" hidden="1" customHeight="1">
      <c r="A92" s="74" t="s">
        <v>168</v>
      </c>
      <c r="B92" s="75" t="s">
        <v>166</v>
      </c>
      <c r="C92" s="75"/>
      <c r="E92" s="76">
        <v>15</v>
      </c>
      <c r="F92" s="77">
        <v>16</v>
      </c>
      <c r="G92" s="76">
        <v>99</v>
      </c>
      <c r="H92" s="66"/>
      <c r="I92" s="74"/>
      <c r="J92" s="75"/>
      <c r="K92" s="75"/>
      <c r="L92" s="76"/>
      <c r="M92" s="77"/>
    </row>
    <row r="93" spans="1:14" ht="15" hidden="1" customHeight="1">
      <c r="A93" s="74" t="s">
        <v>169</v>
      </c>
      <c r="B93" s="75" t="s">
        <v>166</v>
      </c>
      <c r="C93" s="75"/>
      <c r="E93" s="76">
        <v>15</v>
      </c>
      <c r="F93" s="77">
        <v>12</v>
      </c>
      <c r="G93" s="76">
        <v>15</v>
      </c>
      <c r="H93" s="66"/>
      <c r="I93" s="74"/>
      <c r="J93" s="75"/>
      <c r="K93" s="75"/>
      <c r="L93" s="76"/>
      <c r="M93" s="77"/>
    </row>
    <row r="94" spans="1:14" ht="15" hidden="1" customHeight="1">
      <c r="A94" s="74" t="s">
        <v>170</v>
      </c>
      <c r="B94" s="75" t="s">
        <v>161</v>
      </c>
      <c r="C94" s="75"/>
      <c r="E94" s="76">
        <v>15</v>
      </c>
      <c r="F94" s="77">
        <v>16</v>
      </c>
      <c r="G94" s="76">
        <v>99</v>
      </c>
      <c r="H94" s="66"/>
      <c r="I94" s="74"/>
      <c r="J94" s="75"/>
      <c r="K94" s="75"/>
      <c r="L94" s="76"/>
      <c r="M94" s="77"/>
    </row>
    <row r="95" spans="1:14" ht="15" hidden="1" customHeight="1">
      <c r="A95" s="74" t="s">
        <v>171</v>
      </c>
      <c r="B95" s="75" t="s">
        <v>166</v>
      </c>
      <c r="C95" s="75"/>
      <c r="E95" s="76">
        <v>15</v>
      </c>
      <c r="F95" s="77">
        <v>12</v>
      </c>
      <c r="G95" s="76">
        <v>15</v>
      </c>
      <c r="H95" s="66"/>
      <c r="I95" s="74"/>
      <c r="J95" s="75"/>
      <c r="K95" s="75"/>
      <c r="L95" s="76"/>
      <c r="M95" s="77"/>
    </row>
    <row r="96" spans="1:14" ht="15" hidden="1" customHeight="1">
      <c r="A96" s="74" t="s">
        <v>172</v>
      </c>
      <c r="B96" s="75" t="s">
        <v>161</v>
      </c>
      <c r="C96" s="75"/>
      <c r="E96" s="76">
        <v>15</v>
      </c>
      <c r="F96" s="77">
        <v>16</v>
      </c>
      <c r="G96" s="76">
        <v>99</v>
      </c>
      <c r="H96" s="66"/>
      <c r="I96" s="74"/>
      <c r="J96" s="75"/>
      <c r="K96" s="75"/>
      <c r="L96" s="76"/>
      <c r="M96" s="77"/>
    </row>
    <row r="97" spans="1:13" ht="15" hidden="1" customHeight="1">
      <c r="A97" s="78" t="s">
        <v>80</v>
      </c>
      <c r="B97" s="75" t="s">
        <v>173</v>
      </c>
      <c r="E97" s="79">
        <v>12</v>
      </c>
      <c r="F97" s="79">
        <v>4</v>
      </c>
      <c r="G97" s="79">
        <v>11</v>
      </c>
      <c r="H97" s="66"/>
      <c r="I97" s="74"/>
      <c r="J97" s="75"/>
      <c r="K97" s="75"/>
      <c r="L97" s="76"/>
      <c r="M97" s="77"/>
    </row>
    <row r="98" spans="1:13" hidden="1"/>
    <row r="99" spans="1:13" hidden="1"/>
    <row r="100" spans="1:13" ht="21" hidden="1" customHeight="1"/>
    <row r="101" spans="1:13" hidden="1"/>
    <row r="102" spans="1:13" hidden="1"/>
    <row r="103" spans="1:13" hidden="1"/>
    <row r="104" spans="1:13" hidden="1"/>
  </sheetData>
  <mergeCells count="29">
    <mergeCell ref="O29:Q29"/>
    <mergeCell ref="K31:N35"/>
    <mergeCell ref="O24:Q24"/>
    <mergeCell ref="O25:Q25"/>
    <mergeCell ref="O26:Q26"/>
    <mergeCell ref="O27:Q27"/>
    <mergeCell ref="O28:Q28"/>
    <mergeCell ref="O19:Q19"/>
    <mergeCell ref="O20:Q20"/>
    <mergeCell ref="O21:Q21"/>
    <mergeCell ref="O22:Q22"/>
    <mergeCell ref="O23:Q23"/>
    <mergeCell ref="A12:A14"/>
    <mergeCell ref="B12:G14"/>
    <mergeCell ref="I12:J14"/>
    <mergeCell ref="A16:B16"/>
    <mergeCell ref="O18:Q18"/>
    <mergeCell ref="D7:F7"/>
    <mergeCell ref="I7:L7"/>
    <mergeCell ref="M7:N7"/>
    <mergeCell ref="D8:F8"/>
    <mergeCell ref="D9:G10"/>
    <mergeCell ref="A1:Q1"/>
    <mergeCell ref="A3:Q3"/>
    <mergeCell ref="A4:B4"/>
    <mergeCell ref="I5:L5"/>
    <mergeCell ref="I6:L6"/>
    <mergeCell ref="M6:N6"/>
    <mergeCell ref="O6:Q6"/>
  </mergeCells>
  <conditionalFormatting sqref="A25:E25 G26:J26 A26:C26 D26:E29 H25:J25">
    <cfRule type="expression" dxfId="8" priority="2">
      <formula>$O$18=$J$4</formula>
    </cfRule>
  </conditionalFormatting>
  <conditionalFormatting sqref="B8">
    <cfRule type="expression" dxfId="7" priority="3">
      <formula>$B$8="Не проходит по возрасту!"</formula>
    </cfRule>
  </conditionalFormatting>
  <conditionalFormatting sqref="A18:F18 D19:F19">
    <cfRule type="expression" dxfId="6" priority="4">
      <formula>$D$9=-"Проверьте введ1нные данные перед отправкой!"</formula>
    </cfRule>
  </conditionalFormatting>
  <conditionalFormatting sqref="A19:C19">
    <cfRule type="expression" dxfId="5" priority="5">
      <formula>$D$9=-"Проверьте введ1нные данные перед отправкой!"</formula>
    </cfRule>
  </conditionalFormatting>
  <conditionalFormatting sqref="H18:I19">
    <cfRule type="expression" dxfId="4" priority="6">
      <formula>$D$9=-"Проверьте введ1нные данные перед отправкой!"</formula>
    </cfRule>
  </conditionalFormatting>
  <conditionalFormatting sqref="K18">
    <cfRule type="expression" dxfId="3" priority="7">
      <formula>$D$9=-"Проверьте введ1нные данные перед отправкой!"</formula>
    </cfRule>
  </conditionalFormatting>
  <conditionalFormatting sqref="K21">
    <cfRule type="expression" dxfId="2" priority="8">
      <formula>$D$9=-"Проверьте введ1нные данные перед отправкой!"</formula>
    </cfRule>
  </conditionalFormatting>
  <conditionalFormatting sqref="K20">
    <cfRule type="expression" dxfId="1" priority="9">
      <formula>$D$9=-"Проверьте введ1нные данные перед отправкой!"</formula>
    </cfRule>
  </conditionalFormatting>
  <dataValidations count="35">
    <dataValidation allowBlank="1" showErrorMessage="1" prompt="Укажите марку и модель машины участника. Если машина используется несколькими участниками, указывайте, пожалуйста, однократно." sqref="D9">
      <formula1>0</formula1>
      <formula2>0</formula2>
    </dataValidation>
    <dataValidation allowBlank="1" showInputMessage="1" showErrorMessage="1" prompt="Введите работающий контактный e-mail участника" sqref="D8">
      <formula1>0</formula1>
      <formula2>0</formula2>
    </dataValidation>
    <dataValidation allowBlank="1" showInputMessage="1" showErrorMessage="1" prompt="Введите контактный телефон участника, желательно, мобильный." sqref="D7">
      <formula1>0</formula1>
      <formula2>0</formula2>
    </dataValidation>
    <dataValidation allowBlank="1" showInputMessage="1" showErrorMessage="1" prompt="Введите клуб, за который выступает участник" sqref="B10:B11">
      <formula1>0</formula1>
      <formula2>0</formula2>
    </dataValidation>
    <dataValidation allowBlank="1" showInputMessage="1" showErrorMessage="1" prompt="Введите город, за который выступает участник" sqref="B9">
      <formula1>0</formula1>
      <formula2>0</formula2>
    </dataValidation>
    <dataValidation allowBlank="1" showInputMessage="1" showErrorMessage="1" prompt="Введите полностью год рождения участника, все 4 цифры." sqref="F6">
      <formula1>0</formula1>
      <formula2>0</formula2>
    </dataValidation>
    <dataValidation allowBlank="1" showInputMessage="1" showErrorMessage="1" prompt="Введите месяц рождения участника" sqref="E6">
      <formula1>0</formula1>
      <formula2>0</formula2>
    </dataValidation>
    <dataValidation allowBlank="1" showInputMessage="1" showErrorMessage="1" prompt="Введите число рождения участника" sqref="D6">
      <formula1>0</formula1>
      <formula2>0</formula2>
    </dataValidation>
    <dataValidation allowBlank="1" showInputMessage="1" showErrorMessage="1" prompt="Введите отчество участника" sqref="B7">
      <formula1>0</formula1>
      <formula2>0</formula2>
    </dataValidation>
    <dataValidation allowBlank="1" showInputMessage="1" showErrorMessage="1" prompt="Введите имя участника" sqref="B6">
      <formula1>0</formula1>
      <formula2>0</formula2>
    </dataValidation>
    <dataValidation allowBlank="1" showInputMessage="1" showErrorMessage="1" prompt="Введите фамилию участника" sqref="B5">
      <formula1>0</formula1>
      <formula2>0</formula2>
    </dataValidation>
    <dataValidation allowBlank="1" showInputMessage="1" showErrorMessage="1" prompt="Введите кличку собаки так, как она указана в родословной (соблюдая язык и регистр). Если у собаки нет родословной, введите кличку, совпадающую с ветеринарным паспортом. Назывные имена собак указывать не нужно." sqref="B18:B29">
      <formula1>0</formula1>
      <formula2>0</formula2>
    </dataValidation>
    <dataValidation allowBlank="1" showInputMessage="1" showErrorMessage="1" prompt="Введите год рождения собаки" sqref="F18:F29">
      <formula1>0</formula1>
      <formula2>0</formula2>
    </dataValidation>
    <dataValidation allowBlank="1" showInputMessage="1" showErrorMessage="1" prompt="Введите месяц рождения собаки" sqref="E18:E29">
      <formula1>0</formula1>
      <formula2>0</formula2>
    </dataValidation>
    <dataValidation allowBlank="1" showInputMessage="1" showErrorMessage="1" prompt="Введите число рождения собаки" sqref="D18:D29">
      <formula1>0</formula1>
      <formula2>0</formula2>
    </dataValidation>
    <dataValidation allowBlank="1" showErrorMessage="1" prompt="Введите номер квалификационной книжки собаки, или &quot;Нет&quot;, если книжка у собаки отсутсвует." sqref="M17">
      <formula1>0</formula1>
      <formula2>0</formula2>
    </dataValidation>
    <dataValidation allowBlank="1" showInputMessage="1" showErrorMessage="1" prompt="Введите действующий номер чипа собаки. Введите 2 номера чипа, если у собаки 2 действующих микрочипа для переноса строки нажмите ALT+Enter" sqref="I18:I29">
      <formula1>0</formula1>
      <formula2>0</formula2>
    </dataValidation>
    <dataValidation allowBlank="1" showInputMessage="1" showErrorMessage="1" prompt="Введите номер родословной собаки. В случае родословной РКФ, это номер, указанный в окошке с кличкой собаки: &quot;Родословная: РКФ ххххххх&quot;. Необходимо ввести цифры." sqref="K18:K20 K22:K29">
      <formula1>0</formula1>
      <formula2>0</formula2>
    </dataValidation>
    <dataValidation type="list" allowBlank="1" showInputMessage="1" showErrorMessage="1" prompt="Выберите пол собаки" sqref="C18:C29">
      <formula1>$A$40:$A$41</formula1>
      <formula2>0</formula2>
    </dataValidation>
    <dataValidation type="list" allowBlank="1" showInputMessage="1" showErrorMessage="1" prompt="Выберите федерацию, выдавшую родословную вашей собаке. Если собака имеет родословную АКС, СКС, федерации-члена FCI, не зарегистрированную в РКФ, выберите &quot;FCI&quot;.Если вы не знаете организацию,выберите &quot;Другое&quot;. Если нет родословной, выберите &quot;Нет&quot;" sqref="J18:J29">
      <formula1>$A$42:$A$47</formula1>
      <formula2>0</formula2>
    </dataValidation>
    <dataValidation allowBlank="1" showInputMessage="1" showErrorMessage="1" prompt="Введите клеймо, если есть. Оно написано в родословной вашей собаки. Пожалуйста, указывайте его правильно! Если клейма нет, оставьте окно пустым." sqref="H18:H29">
      <formula1>0</formula1>
      <formula2>0</formula2>
    </dataValidation>
    <dataValidation type="list" allowBlank="1" showInputMessage="1" showErrorMessage="1" prompt="Выберите, участвует данная собака в квалификации или нет." sqref="N18:N29">
      <formula1>$B$40:$B$41</formula1>
      <formula2>0</formula2>
    </dataValidation>
    <dataValidation allowBlank="1" showInputMessage="1" showErrorMessage="1" promptTitle="Для организаторов" prompt="Введите суммарный результат, только часы, если такого в результате нет, оставьте пустым." sqref="O7">
      <formula1>0</formula1>
      <formula2>0</formula2>
    </dataValidation>
    <dataValidation allowBlank="1" showInputMessage="1" showErrorMessage="1" promptTitle="Для организаторов" prompt="Введите результат, только минуты." sqref="P7">
      <formula1>0</formula1>
      <formula2>0</formula2>
    </dataValidation>
    <dataValidation allowBlank="1" showInputMessage="1" showErrorMessage="1" promptTitle="Для организаторов" prompt="Введите результат, только секунды." sqref="Q7">
      <formula1>0</formula1>
      <formula2>0</formula2>
    </dataValidation>
    <dataValidation allowBlank="1" showInputMessage="1" showErrorMessage="1" promptTitle="Для организаторов" prompt="Введите часы квалификационного времени, если таковых нет, оставьте пустым." sqref="J7">
      <formula1>0</formula1>
      <formula2>0</formula2>
    </dataValidation>
    <dataValidation allowBlank="1" showInputMessage="1" showErrorMessage="1" promptTitle="Для организаторов" prompt="Введите минуты квалификационного времени" sqref="K7">
      <formula1>0</formula1>
      <formula2>0</formula2>
    </dataValidation>
    <dataValidation allowBlank="1" showInputMessage="1" showErrorMessage="1" promptTitle="Для организаторов" prompt="Введите секунды квалификационного времени" sqref="L7">
      <formula1>0</formula1>
      <formula2>0</formula2>
    </dataValidation>
    <dataValidation type="list" allowBlank="1" showInputMessage="1" showErrorMessage="1" prompt="Выберите породу собаки" sqref="A18:A29">
      <formula1>$G$50:$G$78</formula1>
      <formula2>0</formula2>
    </dataValidation>
    <dataValidation allowBlank="1" showInputMessage="1" showErrorMessage="1" promptTitle="Примечание" prompt="Введите, если требуется:_x000a_данные по родословным собак, если вы выбрали &quot;Другое&quot;" sqref="M18:M29">
      <formula1>0</formula1>
      <formula2>0</formula2>
    </dataValidation>
    <dataValidation allowBlank="1" showErrorMessage="1" sqref="N8:Q9 K15:Q15 N16:Q16">
      <formula1>0</formula1>
      <formula2>0</formula2>
    </dataValidation>
    <dataValidation allowBlank="1" showInputMessage="1" showErrorMessage="1" promptTitle="Для организаторов." prompt="Введите стартовый номер участника. Он продублируется на чиплист и диплом и создаст номера по каталогу." sqref="I12 H15">
      <formula1>0</formula1>
      <formula2>0</formula2>
    </dataValidation>
    <dataValidation allowBlank="1" showErrorMessage="1" promptTitle="Для организаторов." prompt="Введите стартовый номер участника. Он продублируется на чиплист и диплом и создаст номера по каталогу." sqref="H11:H14">
      <formula1>0</formula1>
      <formula2>0</formula2>
    </dataValidation>
    <dataValidation allowBlank="1" showInputMessage="1" showErrorMessage="1" prompt="Фамилия владельца указана в родословной собаки, пожалуйста, сохраняйте язык, на котором написана фамилия владельца. Если у собаки нет родословной, указывайте фамилию владельца из ветеринарного паспорта." sqref="L18:L19 K21:L21 L22:L29">
      <formula1>0</formula1>
      <formula2>0</formula2>
    </dataValidation>
    <dataValidation type="list" allowBlank="1" showInputMessage="1" showErrorMessage="1" promptTitle="Выберите дисциплину из списка" sqref="B12:G14">
      <formula1>$A$86:$A$97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9"/>
  <sheetViews>
    <sheetView showGridLines="0" zoomScale="75" zoomScaleNormal="75" workbookViewId="0">
      <selection activeCell="D3" sqref="D3:H3"/>
    </sheetView>
  </sheetViews>
  <sheetFormatPr defaultRowHeight="15"/>
  <cols>
    <col min="1" max="1" width="9.140625" style="80" customWidth="1"/>
    <col min="2" max="2" width="11.5703125" style="80" customWidth="1"/>
    <col min="3" max="5" width="9.140625" style="80" customWidth="1"/>
    <col min="6" max="6" width="7.140625" style="80" customWidth="1"/>
    <col min="7" max="10" width="9.140625" style="80" customWidth="1"/>
    <col min="11" max="11" width="5.5703125" style="80" customWidth="1"/>
    <col min="12" max="14" width="2.85546875" style="80" customWidth="1"/>
    <col min="15" max="1025" width="9.140625" style="80" customWidth="1"/>
  </cols>
  <sheetData>
    <row r="1" spans="1:14" ht="23.25">
      <c r="A1" s="81"/>
      <c r="B1" s="81"/>
      <c r="C1" s="81"/>
      <c r="D1" s="166" t="s">
        <v>81</v>
      </c>
      <c r="E1" s="166"/>
      <c r="F1" s="166"/>
      <c r="G1" s="166"/>
      <c r="H1" s="166"/>
      <c r="I1" s="167">
        <f>Заявка!I12</f>
        <v>0</v>
      </c>
      <c r="J1" s="167"/>
      <c r="K1" s="167"/>
      <c r="L1" s="167"/>
      <c r="M1" s="167"/>
      <c r="N1" s="167"/>
    </row>
    <row r="2" spans="1:14" ht="21">
      <c r="A2" s="81"/>
      <c r="B2" s="81"/>
      <c r="C2" s="81"/>
      <c r="D2" s="168" t="str">
        <f>Заявка!I6</f>
        <v>Квалификационные состязания РКФ г. Иркутск 2020</v>
      </c>
      <c r="E2" s="168"/>
      <c r="F2" s="168"/>
      <c r="G2" s="168"/>
      <c r="H2" s="168"/>
      <c r="I2" s="167"/>
      <c r="J2" s="167"/>
      <c r="K2" s="167"/>
      <c r="L2" s="167"/>
      <c r="M2" s="167"/>
      <c r="N2" s="167"/>
    </row>
    <row r="3" spans="1:14" ht="15.75">
      <c r="A3" s="81"/>
      <c r="B3" s="81"/>
      <c r="C3" s="81"/>
      <c r="D3" s="169">
        <f>Заявка!K6</f>
        <v>0</v>
      </c>
      <c r="E3" s="169"/>
      <c r="F3" s="169"/>
      <c r="G3" s="169"/>
      <c r="H3" s="169"/>
      <c r="I3" s="167"/>
      <c r="J3" s="167"/>
      <c r="K3" s="167"/>
      <c r="L3" s="167"/>
      <c r="M3" s="167"/>
      <c r="N3" s="167"/>
    </row>
    <row r="4" spans="1:14">
      <c r="A4" s="81"/>
      <c r="B4" s="81"/>
      <c r="C4" s="81"/>
      <c r="D4" s="81"/>
      <c r="E4" s="81"/>
      <c r="F4" s="81"/>
      <c r="G4" s="81"/>
      <c r="H4" s="81"/>
      <c r="I4" s="167"/>
      <c r="J4" s="167"/>
      <c r="K4" s="167"/>
      <c r="L4" s="167"/>
      <c r="M4" s="167"/>
      <c r="N4" s="167"/>
    </row>
    <row r="5" spans="1:14">
      <c r="A5" s="82"/>
      <c r="B5" s="82"/>
      <c r="C5" s="82"/>
      <c r="D5" s="170">
        <f>Заявка!M6</f>
        <v>44184</v>
      </c>
      <c r="E5" s="170"/>
      <c r="F5" s="83" t="str">
        <f>IF(ISBLANK(Заявка!O6),""," - ")</f>
        <v/>
      </c>
      <c r="G5" s="171"/>
      <c r="H5" s="171"/>
      <c r="I5" s="167"/>
      <c r="J5" s="167"/>
      <c r="K5" s="167"/>
      <c r="L5" s="167"/>
      <c r="M5" s="167"/>
      <c r="N5" s="167"/>
    </row>
    <row r="6" spans="1:14" ht="25.5" customHeight="1">
      <c r="A6" s="172" t="s">
        <v>0</v>
      </c>
      <c r="B6" s="172"/>
      <c r="C6" s="172"/>
      <c r="D6" s="173" t="str">
        <f>"даты и место проведения: "&amp;Заявка!C37</f>
        <v>даты и место проведения: ЛБК “Снежная гора” (56 км Голоустинского тракта), Иркутского района, Иркутской области</v>
      </c>
      <c r="E6" s="173"/>
      <c r="F6" s="173"/>
      <c r="G6" s="173"/>
      <c r="H6" s="173"/>
      <c r="I6" s="174" t="s">
        <v>82</v>
      </c>
      <c r="J6" s="174"/>
      <c r="K6" s="174"/>
      <c r="L6" s="174"/>
      <c r="M6" s="174"/>
      <c r="N6" s="174"/>
    </row>
    <row r="7" spans="1:14">
      <c r="A7" s="175" t="str">
        <f>IF(ISBLANK(Заявка!B5),"",PROPER(Заявка!B5))</f>
        <v/>
      </c>
      <c r="B7" s="175"/>
      <c r="C7" s="175"/>
      <c r="D7" s="175"/>
      <c r="E7" s="81"/>
      <c r="F7" s="176" t="str">
        <f>IF(ISBLANK(Заявка!D7),"",Заявка!D7)</f>
        <v/>
      </c>
      <c r="G7" s="176"/>
      <c r="H7" s="176"/>
      <c r="I7" s="81"/>
      <c r="J7" s="177">
        <f>Заявка!B12</f>
        <v>0</v>
      </c>
      <c r="K7" s="177"/>
      <c r="L7" s="177"/>
      <c r="M7" s="177"/>
      <c r="N7" s="81"/>
    </row>
    <row r="8" spans="1:14">
      <c r="A8" s="175"/>
      <c r="B8" s="175"/>
      <c r="C8" s="175"/>
      <c r="D8" s="175"/>
      <c r="E8" s="81"/>
      <c r="F8" s="178" t="str">
        <f>IF(ISBLANK(Заявка!D8),"",Заявка!D8)</f>
        <v/>
      </c>
      <c r="G8" s="178"/>
      <c r="H8" s="178"/>
      <c r="I8" s="81"/>
      <c r="J8" s="177"/>
      <c r="K8" s="177"/>
      <c r="L8" s="177"/>
      <c r="M8" s="177"/>
      <c r="N8" s="81"/>
    </row>
    <row r="9" spans="1:14">
      <c r="A9" s="179" t="str">
        <f>IF(ISBLANK(OR(Заявка!B6,Заявка!B7)),"",PROPER(Заявка!B6&amp;" "&amp;Заявка!B7))</f>
        <v xml:space="preserve"> </v>
      </c>
      <c r="B9" s="179"/>
      <c r="C9" s="179"/>
      <c r="D9" s="179"/>
      <c r="E9" s="81"/>
      <c r="F9" s="180" t="str">
        <f>IF(ISBLANK(Заявка!G6),"",Заявка!G6)</f>
        <v xml:space="preserve"> </v>
      </c>
      <c r="G9" s="180"/>
      <c r="H9" s="180"/>
      <c r="I9" s="81"/>
      <c r="J9" s="177"/>
      <c r="K9" s="177"/>
      <c r="L9" s="177"/>
      <c r="M9" s="177"/>
      <c r="N9" s="81"/>
    </row>
    <row r="10" spans="1:14">
      <c r="A10" s="179"/>
      <c r="B10" s="179"/>
      <c r="C10" s="179"/>
      <c r="D10" s="179"/>
      <c r="E10" s="81"/>
      <c r="F10" s="181" t="str">
        <f>IF(ISBLANK(Заявка!B8),"",Заявка!B8)</f>
        <v/>
      </c>
      <c r="G10" s="181"/>
      <c r="H10" s="181"/>
      <c r="I10" s="81"/>
      <c r="J10" s="182" t="str">
        <f>Заявка!K4</f>
        <v/>
      </c>
      <c r="K10" s="182"/>
      <c r="L10" s="182"/>
      <c r="M10" s="182"/>
      <c r="N10" s="81"/>
    </row>
    <row r="11" spans="1:14" ht="15" customHeight="1">
      <c r="A11" s="81"/>
      <c r="B11" s="81"/>
      <c r="C11" s="81"/>
      <c r="D11" s="81"/>
      <c r="E11" s="81"/>
      <c r="F11" s="81"/>
      <c r="G11" s="81"/>
      <c r="H11" s="81"/>
      <c r="I11" s="81"/>
      <c r="J11" s="182"/>
      <c r="K11" s="182"/>
      <c r="L11" s="182"/>
      <c r="M11" s="182"/>
      <c r="N11" s="81"/>
    </row>
    <row r="12" spans="1:14">
      <c r="A12" s="183" t="str">
        <f>IF(ISBLANK(Заявка!B10),"",Заявка!B10)</f>
        <v/>
      </c>
      <c r="B12" s="183"/>
      <c r="C12" s="183"/>
      <c r="D12" s="183"/>
      <c r="E12" s="81"/>
      <c r="F12" s="184"/>
      <c r="G12" s="184"/>
      <c r="H12" s="184"/>
      <c r="I12" s="81"/>
      <c r="J12" s="185" t="s">
        <v>83</v>
      </c>
      <c r="K12" s="185"/>
      <c r="L12" s="185"/>
      <c r="M12" s="185"/>
      <c r="N12" s="81"/>
    </row>
    <row r="13" spans="1:14">
      <c r="A13" s="183"/>
      <c r="B13" s="183"/>
      <c r="C13" s="183"/>
      <c r="D13" s="183"/>
      <c r="E13" s="81"/>
      <c r="F13" s="186"/>
      <c r="G13" s="186"/>
      <c r="H13" s="186"/>
      <c r="I13" s="84"/>
      <c r="J13" s="84"/>
      <c r="K13" s="81"/>
      <c r="L13" s="81"/>
      <c r="M13" s="81"/>
      <c r="N13" s="81"/>
    </row>
    <row r="14" spans="1:14">
      <c r="A14" s="187" t="str">
        <f>IF(ISBLANK(Заявка!B9),"",PROPER(Заявка!B9))</f>
        <v/>
      </c>
      <c r="B14" s="187"/>
      <c r="C14" s="187"/>
      <c r="D14" s="187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>
      <c r="A15" s="187"/>
      <c r="B15" s="187"/>
      <c r="C15" s="187"/>
      <c r="D15" s="187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>
      <c r="A16" s="188" t="s">
        <v>11</v>
      </c>
      <c r="B16" s="188"/>
      <c r="C16" s="188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ht="30.75" customHeight="1">
      <c r="A17" s="189" t="s">
        <v>84</v>
      </c>
      <c r="B17" s="189"/>
      <c r="C17" s="190" t="s">
        <v>85</v>
      </c>
      <c r="D17" s="190"/>
      <c r="E17" s="190" t="s">
        <v>86</v>
      </c>
      <c r="F17" s="190"/>
      <c r="G17" s="190" t="s">
        <v>87</v>
      </c>
      <c r="H17" s="190"/>
      <c r="I17" s="190" t="s">
        <v>20</v>
      </c>
      <c r="J17" s="190"/>
      <c r="K17" s="85" t="s">
        <v>88</v>
      </c>
      <c r="L17" s="191" t="s">
        <v>89</v>
      </c>
      <c r="M17" s="191"/>
      <c r="N17" s="191"/>
    </row>
    <row r="18" spans="1:14" ht="15.75">
      <c r="A18" s="192" t="str">
        <f>IF(OR(Заявка!N18="нет",ISBLANK(Заявка!N18),Заявка!O18="Собака не допущена"),PROPER(Заявка!B18),UPPER(Заявка!B18))</f>
        <v/>
      </c>
      <c r="B18" s="192"/>
      <c r="C18" s="193" t="str">
        <f>IF(OR(ISBLANK(Заявка!A18),ISBLANK(Заявка!C18)),"",Заявка!A18&amp;", "&amp;Заявка!C18)</f>
        <v/>
      </c>
      <c r="D18" s="193"/>
      <c r="E18" s="194" t="str">
        <f>PROPER(Заявка!L18)</f>
        <v/>
      </c>
      <c r="F18" s="194"/>
      <c r="G18" s="195" t="str">
        <f>IF(OR(ISBLANK(Заявка!J18),ISBLANK(Заявка!K18)),"",IF(Заявка!J18="нет","",IF(Заявка!J18="FCI",Заявка!K18,IF(Заявка!J18=Заявка!A44,"UCI "&amp;Заявка!K18,IF(Заявка!J18=Заявка!A45,"ICU "&amp;Заявка!K18,IF(Заявка!J18=Заявка!A46,Заявка!K18,(Заявка!J18&amp;" "&amp;Заявка!K18)))))))</f>
        <v/>
      </c>
      <c r="H18" s="195"/>
      <c r="I18" s="196">
        <f>Заявка!I18</f>
        <v>0</v>
      </c>
      <c r="J18" s="196"/>
      <c r="K18" s="191" t="str">
        <f>IF(OR(ISBLANK(Заявка!B18),ISBLANK(Заявка!I12)),"",I1&amp;"-1")</f>
        <v/>
      </c>
      <c r="L18" s="197" t="str">
        <f>IF(ISBLANK(Заявка!F18),"",IF(ISBLANK(Заявка!F18),"",ROUNDDOWN((Чиплист!E19-Заявка!L4)/-30,0.1))&amp;"м")</f>
        <v/>
      </c>
      <c r="M18" s="197"/>
      <c r="N18" s="86" t="str">
        <f>IF(ISBLANK(Заявка!F18),"",IF(Заявка!O18="Собака допущена","","Х"))</f>
        <v/>
      </c>
    </row>
    <row r="19" spans="1:14" ht="15.75">
      <c r="A19" s="192"/>
      <c r="B19" s="192"/>
      <c r="C19" s="193"/>
      <c r="D19" s="193"/>
      <c r="E19" s="198" t="str">
        <f>Заявка!G18</f>
        <v xml:space="preserve"> </v>
      </c>
      <c r="F19" s="198"/>
      <c r="G19" s="199" t="str">
        <f>IF(ISBLANK(Заявка!M18),"","КК№ "&amp;Заявка!M18)</f>
        <v/>
      </c>
      <c r="H19" s="199"/>
      <c r="I19" s="196"/>
      <c r="J19" s="196"/>
      <c r="K19" s="191"/>
      <c r="L19" s="87"/>
      <c r="M19" s="88"/>
      <c r="N19" s="89"/>
    </row>
    <row r="20" spans="1:14" ht="15.75">
      <c r="A20" s="192" t="str">
        <f>IF(OR(Заявка!N19="нет",ISBLANK(Заявка!N19),Заявка!O19="Собака не допущена"),PROPER(Заявка!B19),UPPER(Заявка!B19))</f>
        <v/>
      </c>
      <c r="B20" s="192"/>
      <c r="C20" s="193" t="str">
        <f>IF(OR(ISBLANK(Заявка!A19),ISBLANK(Заявка!C19)),"",Заявка!A19&amp;", "&amp;Заявка!C19)</f>
        <v/>
      </c>
      <c r="D20" s="193"/>
      <c r="E20" s="194" t="str">
        <f>PROPER(Заявка!L19)</f>
        <v/>
      </c>
      <c r="F20" s="194"/>
      <c r="G20" s="195" t="str">
        <f>IF(OR(ISBLANK(Заявка!J19),ISBLANK(Заявка!K19)),"",IF(Заявка!J19="нет","",IF(Заявка!J19="FCI",Заявка!K19,IF(Заявка!J19=Заявка!A44,"UCI "&amp;Заявка!K19,IF(Заявка!J19=Заявка!A45,"ICU "&amp;Заявка!K19,IF(Заявка!J19=Заявка!A46,Заявка!K19,(Заявка!J19&amp;" "&amp;Заявка!K19)))))))</f>
        <v/>
      </c>
      <c r="H20" s="195"/>
      <c r="I20" s="196">
        <f>Заявка!I19</f>
        <v>0</v>
      </c>
      <c r="J20" s="196"/>
      <c r="K20" s="191" t="str">
        <f>IF(OR(ISBLANK(Заявка!B19),ISBLANK(Заявка!I12)),"",I1&amp;"-2")</f>
        <v/>
      </c>
      <c r="L20" s="197" t="str">
        <f>IF(ISBLANK(Заявка!F19),"",IF(ISBLANK(Заявка!F19),"",ROUNDDOWN((E21-Заявка!L4)/-30,0.1))&amp;"м")</f>
        <v/>
      </c>
      <c r="M20" s="197"/>
      <c r="N20" s="86" t="str">
        <f>IF(ISBLANK(Заявка!F19),"",IF(Заявка!O19="Собака допущена","","Х"))</f>
        <v/>
      </c>
    </row>
    <row r="21" spans="1:14" ht="15.75">
      <c r="A21" s="192"/>
      <c r="B21" s="192"/>
      <c r="C21" s="193"/>
      <c r="D21" s="193"/>
      <c r="E21" s="198" t="str">
        <f>Заявка!G19</f>
        <v xml:space="preserve"> </v>
      </c>
      <c r="F21" s="198"/>
      <c r="G21" s="199" t="str">
        <f>IF(ISBLANK(Заявка!M19),"","КК№ "&amp;Заявка!M19)</f>
        <v/>
      </c>
      <c r="H21" s="199"/>
      <c r="I21" s="196"/>
      <c r="J21" s="196"/>
      <c r="K21" s="191"/>
      <c r="L21" s="87"/>
      <c r="M21" s="88"/>
      <c r="N21" s="89"/>
    </row>
    <row r="22" spans="1:14" ht="15.75">
      <c r="A22" s="192" t="str">
        <f>IF(OR(Заявка!N20="нет",ISBLANK(Заявка!N20),Заявка!O20="Собака не допущена"),PROPER(Заявка!B20),UPPER(Заявка!B20))</f>
        <v/>
      </c>
      <c r="B22" s="192"/>
      <c r="C22" s="193" t="str">
        <f>IF(OR(ISBLANK(Заявка!A20),ISBLANK(Заявка!C20)),"",Заявка!A20&amp;", "&amp;Заявка!C20)</f>
        <v/>
      </c>
      <c r="D22" s="193"/>
      <c r="E22" s="194" t="str">
        <f>PROPER(Заявка!K21)</f>
        <v/>
      </c>
      <c r="F22" s="194"/>
      <c r="G22" s="195" t="str">
        <f>IF(OR(ISBLANK(Заявка!J20),ISBLANK(Заявка!K20)),"",IF(Заявка!J20="нет","",IF(Заявка!J20="FCI",Заявка!K20,IF(Заявка!J20=Заявка!A44,"UCI "&amp;Заявка!K20,IF(Заявка!J20=Заявка!A45,"ICU "&amp;Заявка!K20,IF(Заявка!J20=Заявка!A46,Заявка!K20,(Заявка!J20&amp;" "&amp;Заявка!K20)))))))</f>
        <v/>
      </c>
      <c r="H22" s="195"/>
      <c r="I22" s="196">
        <f>Заявка!I20</f>
        <v>0</v>
      </c>
      <c r="J22" s="196"/>
      <c r="K22" s="191" t="str">
        <f>IF(OR(ISBLANK(Заявка!B20),ISBLANK(Заявка!I12)),"",I1&amp;"-3")</f>
        <v/>
      </c>
      <c r="L22" s="197" t="str">
        <f>IF(ISBLANK(Заявка!F20),"",IF(ISBLANK(Заявка!F20),"",ROUNDDOWN((E23-Заявка!L4)/-30,0.1))&amp;"м")</f>
        <v/>
      </c>
      <c r="M22" s="197"/>
      <c r="N22" s="86" t="str">
        <f>IF(ISBLANK(Заявка!F20),"",IF(Заявка!O20="Собака допущена","","Х"))</f>
        <v/>
      </c>
    </row>
    <row r="23" spans="1:14" ht="15.75">
      <c r="A23" s="192"/>
      <c r="B23" s="192"/>
      <c r="C23" s="193"/>
      <c r="D23" s="193"/>
      <c r="E23" s="198" t="str">
        <f>Заявка!G20</f>
        <v xml:space="preserve"> </v>
      </c>
      <c r="F23" s="198"/>
      <c r="G23" s="200" t="str">
        <f>IF(ISBLANK(Заявка!M20),"","КК№ "&amp;Заявка!M20)</f>
        <v/>
      </c>
      <c r="H23" s="200"/>
      <c r="I23" s="196"/>
      <c r="J23" s="196"/>
      <c r="K23" s="191"/>
      <c r="L23" s="87"/>
      <c r="M23" s="88"/>
      <c r="N23" s="89"/>
    </row>
    <row r="24" spans="1:14" ht="15.75">
      <c r="A24" s="192" t="str">
        <f>IF(OR(Заявка!N21="нет",ISBLANK(Заявка!N21),Заявка!O21="Собака не допущена"),PROPER(Заявка!B21),UPPER(Заявка!B21))</f>
        <v/>
      </c>
      <c r="B24" s="192"/>
      <c r="C24" s="193" t="str">
        <f>IF(OR(ISBLANK(Заявка!A21),ISBLANK(Заявка!C21)),"",Заявка!A21&amp;", "&amp;Заявка!C21)</f>
        <v/>
      </c>
      <c r="D24" s="193"/>
      <c r="E24" s="194" t="str">
        <f>PROPER(Заявка!L21)</f>
        <v/>
      </c>
      <c r="F24" s="194"/>
      <c r="G24" s="195" t="str">
        <f>IF(OR(ISBLANK(Заявка!J21),ISBLANK(Заявка!#REF!)),"",IF(Заявка!J21="нет","",IF(Заявка!J21="FCI",Заявка!#REF!,IF(Заявка!J21=Заявка!A44,"UCI "&amp;Заявка!#REF!,IF(Заявка!J21=Заявка!A45,"ICU "&amp;Заявка!#REF!,IF(Заявка!J21=Заявка!A46,Заявка!#REF!,(Заявка!J21&amp;" "&amp;Заявка!#REF!)))))))</f>
        <v/>
      </c>
      <c r="H24" s="195"/>
      <c r="I24" s="196">
        <f>Заявка!I21</f>
        <v>0</v>
      </c>
      <c r="J24" s="196"/>
      <c r="K24" s="191" t="str">
        <f>IF(OR(ISBLANK(Заявка!B21),ISBLANK(Заявка!I12)),"",I1&amp;"-4")</f>
        <v/>
      </c>
      <c r="L24" s="197" t="str">
        <f>IF(ISBLANK(Заявка!F21),"",IF(ISBLANK(Заявка!F21),"",ROUNDDOWN((E25-Заявка!L4)/-30,0.1))&amp;"м")</f>
        <v/>
      </c>
      <c r="M24" s="197"/>
      <c r="N24" s="86" t="str">
        <f>IF(ISBLANK(Заявка!F21),"",IF(Заявка!O21="Собака допущена","","Х"))</f>
        <v/>
      </c>
    </row>
    <row r="25" spans="1:14" ht="15.75">
      <c r="A25" s="192"/>
      <c r="B25" s="192"/>
      <c r="C25" s="193"/>
      <c r="D25" s="193"/>
      <c r="E25" s="198" t="str">
        <f>Заявка!G21</f>
        <v xml:space="preserve"> </v>
      </c>
      <c r="F25" s="198"/>
      <c r="G25" s="200" t="str">
        <f>IF(ISBLANK(Заявка!M21),"","КК№ "&amp;Заявка!M21)</f>
        <v/>
      </c>
      <c r="H25" s="200"/>
      <c r="I25" s="196"/>
      <c r="J25" s="196"/>
      <c r="K25" s="191"/>
      <c r="L25" s="87"/>
      <c r="M25" s="88"/>
      <c r="N25" s="89"/>
    </row>
    <row r="26" spans="1:14" ht="15.75">
      <c r="A26" s="192" t="str">
        <f>IF(OR(Заявка!N22="нет",ISBLANK(Заявка!N22),Заявка!O22="Собака не допущена"),PROPER(Заявка!B22),UPPER(Заявка!B22))</f>
        <v/>
      </c>
      <c r="B26" s="192"/>
      <c r="C26" s="193" t="str">
        <f>IF(OR(ISBLANK(Заявка!A22),ISBLANK(Заявка!C22)),"",Заявка!A22&amp;", "&amp;Заявка!C22)</f>
        <v/>
      </c>
      <c r="D26" s="193"/>
      <c r="E26" s="194" t="str">
        <f>PROPER(Заявка!L22)</f>
        <v/>
      </c>
      <c r="F26" s="194"/>
      <c r="G26" s="195" t="str">
        <f>IF(OR(ISBLANK(Заявка!J22),ISBLANK(Заявка!K22)),"",IF(Заявка!J22="нет","",IF(Заявка!J22="FCI",Заявка!K22,IF(Заявка!J22=Заявка!A44,"UCI "&amp;Заявка!K22,IF(Заявка!J22=Заявка!A45,"ICU "&amp;Заявка!K22,IF(Заявка!J22=Заявка!A46,Заявка!K22,(Заявка!J22&amp;" "&amp;Заявка!K22)))))))</f>
        <v/>
      </c>
      <c r="H26" s="195"/>
      <c r="I26" s="196">
        <f>Заявка!I22</f>
        <v>0</v>
      </c>
      <c r="J26" s="196"/>
      <c r="K26" s="191" t="str">
        <f>IF(OR(ISBLANK(Заявка!B22),ISBLANK(Заявка!I12)),"",I1&amp;"-5")</f>
        <v/>
      </c>
      <c r="L26" s="197" t="str">
        <f>IF(ISBLANK(Заявка!F22),"",IF(ISBLANK(Заявка!F22),"",ROUNDDOWN((E27-Заявка!L4)/-30,0.1))&amp;"м")</f>
        <v/>
      </c>
      <c r="M26" s="197"/>
      <c r="N26" s="90" t="str">
        <f>IF(ISBLANK(Заявка!F22),"",IF(Заявка!O22="Собака допущена","","Х"))</f>
        <v/>
      </c>
    </row>
    <row r="27" spans="1:14" ht="15.75">
      <c r="A27" s="192"/>
      <c r="B27" s="192"/>
      <c r="C27" s="193"/>
      <c r="D27" s="193"/>
      <c r="E27" s="198" t="str">
        <f>Заявка!G22</f>
        <v xml:space="preserve"> </v>
      </c>
      <c r="F27" s="198"/>
      <c r="G27" s="200" t="str">
        <f>IF(ISBLANK(Заявка!M22),"","КК№ "&amp;Заявка!M22)</f>
        <v/>
      </c>
      <c r="H27" s="200"/>
      <c r="I27" s="196"/>
      <c r="J27" s="196"/>
      <c r="K27" s="191"/>
      <c r="L27" s="87"/>
      <c r="M27" s="88"/>
      <c r="N27" s="89"/>
    </row>
    <row r="28" spans="1:14" ht="15.75">
      <c r="A28" s="192" t="str">
        <f>IF(OR(Заявка!N23="нет",ISBLANK(Заявка!N23),Заявка!O23="Собака не допущена"),PROPER(Заявка!B23),UPPER(Заявка!B23))</f>
        <v/>
      </c>
      <c r="B28" s="192"/>
      <c r="C28" s="193" t="str">
        <f>IF(OR(ISBLANK(Заявка!A23),ISBLANK(Заявка!C23)),"",Заявка!A23&amp;", "&amp;Заявка!C23)</f>
        <v/>
      </c>
      <c r="D28" s="193"/>
      <c r="E28" s="194" t="str">
        <f>PROPER(Заявка!L23)</f>
        <v/>
      </c>
      <c r="F28" s="194"/>
      <c r="G28" s="195" t="str">
        <f>IF(OR(ISBLANK(Заявка!J23),ISBLANK(Заявка!K23)),"",IF(Заявка!J23="нет","",IF(Заявка!J23="FCI",Заявка!K23,IF(Заявка!J23=Заявка!A44,"UCI "&amp;Заявка!K23,IF(Заявка!J23=Заявка!A45,"ICU "&amp;Заявка!K23,IF(Заявка!J23=Заявка!A46,Заявка!K23,(Заявка!J23&amp;" "&amp;Заявка!K23)))))))</f>
        <v/>
      </c>
      <c r="H28" s="195"/>
      <c r="I28" s="196">
        <f>Заявка!I23</f>
        <v>0</v>
      </c>
      <c r="J28" s="196"/>
      <c r="K28" s="191" t="str">
        <f>IF(OR(ISBLANK(Заявка!B23),ISBLANK(Заявка!I12)),"",I1&amp;"-6")</f>
        <v/>
      </c>
      <c r="L28" s="197" t="str">
        <f>IF(ISBLANK(Заявка!F23),"",IF(ISBLANK(Заявка!F23),"",ROUNDDOWN((E29-Заявка!L4)/-30,0.1))&amp;"м")</f>
        <v/>
      </c>
      <c r="M28" s="197"/>
      <c r="N28" s="90" t="str">
        <f>IF(ISBLANK(Заявка!F23),"",IF(Заявка!O23="Собака допущена","","Х"))</f>
        <v/>
      </c>
    </row>
    <row r="29" spans="1:14" ht="15.75">
      <c r="A29" s="192"/>
      <c r="B29" s="192"/>
      <c r="C29" s="193"/>
      <c r="D29" s="193"/>
      <c r="E29" s="198" t="str">
        <f>Заявка!G23</f>
        <v xml:space="preserve"> </v>
      </c>
      <c r="F29" s="198"/>
      <c r="G29" s="200" t="str">
        <f>IF(ISBLANK(Заявка!M23),"","КК№ "&amp;Заявка!M23)</f>
        <v/>
      </c>
      <c r="H29" s="200"/>
      <c r="I29" s="196"/>
      <c r="J29" s="196"/>
      <c r="K29" s="191"/>
      <c r="L29" s="87"/>
      <c r="M29" s="88"/>
      <c r="N29" s="89"/>
    </row>
    <row r="30" spans="1:14" ht="15.75">
      <c r="A30" s="192" t="str">
        <f>IF(OR(Заявка!N24="нет",ISBLANK(Заявка!N24),Заявка!O24="Собака не допущена"),PROPER(Заявка!B24),UPPER(Заявка!B24))</f>
        <v/>
      </c>
      <c r="B30" s="192"/>
      <c r="C30" s="193" t="str">
        <f>IF(OR(ISBLANK(Заявка!A24),ISBLANK(Заявка!C24)),"",Заявка!A24&amp;", "&amp;Заявка!C24)</f>
        <v/>
      </c>
      <c r="D30" s="193"/>
      <c r="E30" s="194" t="str">
        <f>PROPER(Заявка!L24)</f>
        <v/>
      </c>
      <c r="F30" s="194"/>
      <c r="G30" s="195" t="str">
        <f>IF(OR(ISBLANK(Заявка!J24),ISBLANK(Заявка!K24)),"",IF(Заявка!J24="нет","",IF(Заявка!J24="FCI",Заявка!K24,IF(Заявка!J24=Заявка!A44,"UCI "&amp;Заявка!K24,IF(Заявка!J24=Заявка!A45,"ICU "&amp;Заявка!K24,IF(Заявка!J24=Заявка!A46,Заявка!K24,(Заявка!J24&amp;" "&amp;Заявка!K24)))))))</f>
        <v/>
      </c>
      <c r="H30" s="195"/>
      <c r="I30" s="196">
        <f>Заявка!I24</f>
        <v>0</v>
      </c>
      <c r="J30" s="196"/>
      <c r="K30" s="191" t="str">
        <f>IF(OR(ISBLANK(Заявка!B24),ISBLANK(Заявка!I12)),"",I1&amp;"-7")</f>
        <v/>
      </c>
      <c r="L30" s="197" t="str">
        <f>IF(ISBLANK(Заявка!F24),"",IF(ISBLANK(Заявка!F24),"",ROUNDDOWN((E31-Заявка!L4)/-30,0.1))&amp;"м")</f>
        <v/>
      </c>
      <c r="M30" s="197"/>
      <c r="N30" s="90" t="str">
        <f>IF(ISBLANK(Заявка!F24),"",IF(Заявка!O24="Собака допущена","","Х"))</f>
        <v/>
      </c>
    </row>
    <row r="31" spans="1:14" ht="15.75">
      <c r="A31" s="192"/>
      <c r="B31" s="192"/>
      <c r="C31" s="193"/>
      <c r="D31" s="193"/>
      <c r="E31" s="198" t="str">
        <f>Заявка!G24</f>
        <v xml:space="preserve"> </v>
      </c>
      <c r="F31" s="198"/>
      <c r="G31" s="200" t="str">
        <f>IF(ISBLANK(Заявка!M24),"","КК№ "&amp;Заявка!M24)</f>
        <v/>
      </c>
      <c r="H31" s="200"/>
      <c r="I31" s="196"/>
      <c r="J31" s="196"/>
      <c r="K31" s="191"/>
      <c r="L31" s="87"/>
      <c r="M31" s="88"/>
      <c r="N31" s="89"/>
    </row>
    <row r="32" spans="1:14" ht="15.75">
      <c r="A32" s="192" t="str">
        <f>IF(OR(Заявка!N25="нет",ISBLANK(Заявка!N25),Заявка!O25="Собака не допущена"),PROPER(Заявка!B25),UPPER(Заявка!B25))</f>
        <v/>
      </c>
      <c r="B32" s="192"/>
      <c r="C32" s="193" t="str">
        <f>IF(OR(ISBLANK(Заявка!A25),ISBLANK(Заявка!C25)),"",Заявка!A25&amp;", "&amp;Заявка!C25)</f>
        <v/>
      </c>
      <c r="D32" s="193"/>
      <c r="E32" s="194" t="str">
        <f>PROPER(Заявка!L25)</f>
        <v/>
      </c>
      <c r="F32" s="194"/>
      <c r="G32" s="195" t="str">
        <f>IF(OR(ISBLANK(Заявка!J25),ISBLANK(Заявка!K25)),"",IF(Заявка!J25="нет","",IF(Заявка!J25="FCI",Заявка!K25,IF(Заявка!J25=Заявка!A44,"UCI "&amp;Заявка!K25,IF(Заявка!J25=Заявка!A45,"ICU "&amp;Заявка!K25,IF(Заявка!J25=Заявка!A46,Заявка!K25,(Заявка!J25&amp;" "&amp;Заявка!K25)))))))</f>
        <v/>
      </c>
      <c r="H32" s="195"/>
      <c r="I32" s="196">
        <f>Заявка!I25</f>
        <v>0</v>
      </c>
      <c r="J32" s="196"/>
      <c r="K32" s="191" t="str">
        <f>IF(OR(ISBLANK(Заявка!B25),ISBLANK(Заявка!I12)),"",I1&amp;"-8")</f>
        <v/>
      </c>
      <c r="L32" s="197" t="str">
        <f>IF(ISBLANK(Заявка!F25),"",IF(ISBLANK(Заявка!F25),"",ROUNDDOWN((E33-Заявка!L4)/-30,0.1))&amp;"м")</f>
        <v/>
      </c>
      <c r="M32" s="197"/>
      <c r="N32" s="90" t="str">
        <f>IF(ISBLANK(Заявка!F25),"",IF(Заявка!O25="Собака допущена","","Х"))</f>
        <v/>
      </c>
    </row>
    <row r="33" spans="1:14" ht="15.75">
      <c r="A33" s="192"/>
      <c r="B33" s="192"/>
      <c r="C33" s="193"/>
      <c r="D33" s="193"/>
      <c r="E33" s="198" t="str">
        <f>Заявка!G25</f>
        <v xml:space="preserve"> </v>
      </c>
      <c r="F33" s="198"/>
      <c r="G33" s="200" t="str">
        <f>IF(ISBLANK(Заявка!M25),"","КК№ "&amp;Заявка!M25)</f>
        <v/>
      </c>
      <c r="H33" s="200"/>
      <c r="I33" s="196"/>
      <c r="J33" s="196"/>
      <c r="K33" s="191"/>
      <c r="L33" s="87"/>
      <c r="M33" s="88"/>
      <c r="N33" s="89"/>
    </row>
    <row r="34" spans="1:14" ht="15.75">
      <c r="A34" s="192" t="str">
        <f>IF(OR(Заявка!N26="нет",ISBLANK(Заявка!N26),Заявка!O26="Собака не допущена"),PROPER(Заявка!B26),UPPER(Заявка!B26))</f>
        <v/>
      </c>
      <c r="B34" s="192"/>
      <c r="C34" s="193" t="str">
        <f>IF(OR(ISBLANK(Заявка!A26),ISBLANK(Заявка!C26)),"",Заявка!A26&amp;", "&amp;Заявка!C26)</f>
        <v/>
      </c>
      <c r="D34" s="193"/>
      <c r="E34" s="194" t="str">
        <f>PROPER(Заявка!L26)</f>
        <v/>
      </c>
      <c r="F34" s="194"/>
      <c r="G34" s="195" t="str">
        <f>IF(OR(ISBLANK(Заявка!J26),ISBLANK(Заявка!K26)),"",IF(Заявка!J26="нет","",IF(Заявка!J26="FCI",Заявка!K26,IF(Заявка!J26=Заявка!A44,"UCI "&amp;Заявка!K26,IF(Заявка!J26=Заявка!A45,"ICU "&amp;Заявка!K26,IF(Заявка!J26=Заявка!A46,Заявка!K26,(Заявка!J26&amp;" "&amp;Заявка!K26)))))))</f>
        <v/>
      </c>
      <c r="H34" s="195"/>
      <c r="I34" s="196">
        <f>Заявка!I26</f>
        <v>0</v>
      </c>
      <c r="J34" s="196"/>
      <c r="K34" s="191" t="str">
        <f>IF(OR(ISBLANK(Заявка!B26),ISBLANK(Заявка!I12)),"",I1&amp;"-9")</f>
        <v/>
      </c>
      <c r="L34" s="197" t="str">
        <f>IF(ISBLANK(Заявка!F26),"",IF(ISBLANK(Заявка!F26),"",ROUNDDOWN((E35-Заявка!L4)/-30,0.1))&amp;"м")</f>
        <v/>
      </c>
      <c r="M34" s="197"/>
      <c r="N34" s="90" t="str">
        <f>IF(ISBLANK(Заявка!F26),"",IF(Заявка!O26="Собака допущена","","Х"))</f>
        <v/>
      </c>
    </row>
    <row r="35" spans="1:14" ht="15.75">
      <c r="A35" s="192"/>
      <c r="B35" s="192"/>
      <c r="C35" s="193"/>
      <c r="D35" s="193"/>
      <c r="E35" s="198" t="str">
        <f>Заявка!G26</f>
        <v/>
      </c>
      <c r="F35" s="198"/>
      <c r="G35" s="200" t="str">
        <f>IF(ISBLANK(Заявка!M26),"","КК№ "&amp;Заявка!M26)</f>
        <v/>
      </c>
      <c r="H35" s="200"/>
      <c r="I35" s="196"/>
      <c r="J35" s="196"/>
      <c r="K35" s="191"/>
      <c r="L35" s="87"/>
      <c r="M35" s="88"/>
      <c r="N35" s="89"/>
    </row>
    <row r="36" spans="1:14" ht="16.5" customHeight="1">
      <c r="A36" s="192" t="str">
        <f>IF(OR(Заявка!N27="нет",ISBLANK(Заявка!N27),Заявка!O27="Собака не допущена"),PROPER(Заявка!B27),UPPER(Заявка!B27))</f>
        <v/>
      </c>
      <c r="B36" s="192"/>
      <c r="C36" s="193" t="str">
        <f>IF(OR(ISBLANK(Заявка!A27),ISBLANK(Заявка!C27)),"",Заявка!A27&amp;", "&amp;Заявка!C27)</f>
        <v/>
      </c>
      <c r="D36" s="193"/>
      <c r="E36" s="194" t="str">
        <f>PROPER(Заявка!L27)</f>
        <v/>
      </c>
      <c r="F36" s="194"/>
      <c r="G36" s="195" t="str">
        <f>IF(OR(ISBLANK(Заявка!J27),ISBLANK(Заявка!K27)),"",IF(Заявка!J27="нет","",IF(Заявка!J27="FCI",Заявка!K27,IF(Заявка!J27=Заявка!A44,"UCI "&amp;Заявка!K27,IF(Заявка!J27=Заявка!A45,"ICU "&amp;Заявка!K27,IF(Заявка!J27=Заявка!A46,Заявка!K27,(Заявка!J27&amp;" "&amp;Заявка!K27)))))))</f>
        <v/>
      </c>
      <c r="H36" s="195"/>
      <c r="I36" s="196">
        <f>Заявка!I27</f>
        <v>0</v>
      </c>
      <c r="J36" s="196"/>
      <c r="K36" s="191" t="str">
        <f>IF(OR(ISBLANK(Заявка!B27),ISBLANK(Заявка!I12)),"",I1&amp;"-10")</f>
        <v/>
      </c>
      <c r="L36" s="197" t="str">
        <f>IF(ISBLANK(Заявка!F27),"",IF(ISBLANK(Заявка!F27),"",ROUNDDOWN((E37-Заявка!L4)/-30,0.1))&amp;"м")</f>
        <v/>
      </c>
      <c r="M36" s="197"/>
      <c r="N36" s="90" t="str">
        <f>IF(ISBLANK(Заявка!F27),"",IF(Заявка!O27="Собака допущена","","Х"))</f>
        <v/>
      </c>
    </row>
    <row r="37" spans="1:14" ht="15.75">
      <c r="A37" s="192"/>
      <c r="B37" s="192"/>
      <c r="C37" s="193"/>
      <c r="D37" s="193"/>
      <c r="E37" s="198" t="str">
        <f>Заявка!G27</f>
        <v/>
      </c>
      <c r="F37" s="198"/>
      <c r="G37" s="200" t="str">
        <f>IF(ISBLANK(Заявка!M27),"","КК№ "&amp;Заявка!M27)</f>
        <v/>
      </c>
      <c r="H37" s="200"/>
      <c r="I37" s="196"/>
      <c r="J37" s="196"/>
      <c r="K37" s="191"/>
      <c r="L37" s="87"/>
      <c r="M37" s="88"/>
      <c r="N37" s="89"/>
    </row>
    <row r="38" spans="1:14" ht="16.5" customHeight="1">
      <c r="A38" s="192" t="str">
        <f>IF(OR(Заявка!N28="нет",ISBLANK(Заявка!N28),Заявка!O28="Собака не допущена"),PROPER(Заявка!B28),UPPER(Заявка!B28))</f>
        <v/>
      </c>
      <c r="B38" s="192"/>
      <c r="C38" s="193" t="str">
        <f>IF(OR(ISBLANK(Заявка!A28),ISBLANK(Заявка!C28)),"",Заявка!A28&amp;", "&amp;Заявка!C28)</f>
        <v/>
      </c>
      <c r="D38" s="193"/>
      <c r="E38" s="194" t="str">
        <f>PROPER(Заявка!L28)</f>
        <v/>
      </c>
      <c r="F38" s="194"/>
      <c r="G38" s="195" t="str">
        <f>IF(OR(ISBLANK(Заявка!J28),ISBLANK(Заявка!K28)),"",IF(Заявка!J28="нет","",IF(Заявка!J28="FCI",Заявка!K28,IF(Заявка!J28=Заявка!A44,"UCI "&amp;Заявка!K28,IF(Заявка!J28=Заявка!A45,"ICU "&amp;Заявка!K28,IF(Заявка!J28=Заявка!A46,Заявка!K28,(Заявка!J28&amp;" "&amp;Заявка!K28)))))))</f>
        <v/>
      </c>
      <c r="H38" s="195"/>
      <c r="I38" s="196">
        <f>Заявка!I28</f>
        <v>0</v>
      </c>
      <c r="J38" s="196"/>
      <c r="K38" s="191" t="str">
        <f>IF(OR(ISBLANK(Заявка!B28),ISBLANK(Заявка!I12)),"",I1&amp;"-11")</f>
        <v/>
      </c>
      <c r="L38" s="197" t="str">
        <f>IF(ISBLANK(Заявка!F28),"",IF(ISBLANK(Заявка!F28),"",ROUNDDOWN((E39-Заявка!L4)/-30,0.1))&amp;"м")</f>
        <v/>
      </c>
      <c r="M38" s="197"/>
      <c r="N38" s="90" t="str">
        <f>IF(ISBLANK(Заявка!F28),"",IF(Заявка!O28="Собака допущена","","Х"))</f>
        <v/>
      </c>
    </row>
    <row r="39" spans="1:14" ht="15.75">
      <c r="A39" s="192"/>
      <c r="B39" s="192"/>
      <c r="C39" s="193"/>
      <c r="D39" s="193"/>
      <c r="E39" s="198" t="str">
        <f>Заявка!G28</f>
        <v/>
      </c>
      <c r="F39" s="198"/>
      <c r="G39" s="200" t="str">
        <f>IF(ISBLANK(Заявка!M28),"","КК№ "&amp;Заявка!M28)</f>
        <v/>
      </c>
      <c r="H39" s="200"/>
      <c r="I39" s="196"/>
      <c r="J39" s="196"/>
      <c r="K39" s="191"/>
      <c r="L39" s="87"/>
      <c r="M39" s="88"/>
      <c r="N39" s="89"/>
    </row>
    <row r="40" spans="1:14" ht="16.5" customHeight="1">
      <c r="A40" s="192" t="str">
        <f>IF(OR(Заявка!N29="нет",ISBLANK(Заявка!N29),Заявка!O29="Собака не допущена"),PROPER(Заявка!B29),UPPER(Заявка!B29))</f>
        <v/>
      </c>
      <c r="B40" s="192"/>
      <c r="C40" s="193" t="str">
        <f>IF(OR(ISBLANK(Заявка!A29),ISBLANK(Заявка!C29)),"",Заявка!A29&amp;", "&amp;Заявка!C29)</f>
        <v/>
      </c>
      <c r="D40" s="193"/>
      <c r="E40" s="194" t="str">
        <f>PROPER(Заявка!L29)</f>
        <v/>
      </c>
      <c r="F40" s="194"/>
      <c r="G40" s="195" t="str">
        <f>IF(OR(ISBLANK(Заявка!J29),ISBLANK(Заявка!K29)),"",IF(Заявка!J29="нет","",IF(Заявка!J29="FCI",Заявка!K29,IF(Заявка!J29=Заявка!A44,"UCI "&amp;Заявка!K29,IF(Заявка!J29=Заявка!A45,"ICU "&amp;Заявка!K29,IF(Заявка!J29=Заявка!A46,Заявка!K29,(Заявка!J29&amp;" "&amp;Заявка!K29)))))))</f>
        <v/>
      </c>
      <c r="H40" s="195"/>
      <c r="I40" s="196">
        <f>Заявка!I29</f>
        <v>0</v>
      </c>
      <c r="J40" s="196"/>
      <c r="K40" s="191" t="str">
        <f>IF(OR(ISBLANK(Заявка!B29),ISBLANK(Заявка!I12)),"",I1&amp;"-12")</f>
        <v/>
      </c>
      <c r="L40" s="197" t="str">
        <f>IF(ISBLANK(Заявка!F29),"",IF(ISBLANK(Заявка!F29),"",ROUNDDOWN((E41-Заявка!L4)/-30,0.1))&amp;"м")</f>
        <v/>
      </c>
      <c r="M40" s="197"/>
      <c r="N40" s="90" t="str">
        <f>IF(ISBLANK(Заявка!F29),"",IF(Заявка!O29="Собака допущена","","Х"))</f>
        <v/>
      </c>
    </row>
    <row r="41" spans="1:14" ht="15.75">
      <c r="A41" s="192"/>
      <c r="B41" s="192"/>
      <c r="C41" s="193"/>
      <c r="D41" s="193"/>
      <c r="E41" s="198" t="str">
        <f>Заявка!G29</f>
        <v/>
      </c>
      <c r="F41" s="198"/>
      <c r="G41" s="200" t="str">
        <f>IF(ISBLANK(Заявка!M29),"","КК№ "&amp;Заявка!M29)</f>
        <v/>
      </c>
      <c r="H41" s="200"/>
      <c r="I41" s="196"/>
      <c r="J41" s="196"/>
      <c r="K41" s="191"/>
      <c r="L41" s="91"/>
      <c r="M41" s="88"/>
      <c r="N41" s="89"/>
    </row>
    <row r="42" spans="1:14" ht="15.75" customHeight="1">
      <c r="A42" s="205" t="s">
        <v>90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1:14" ht="15" customHeight="1">
      <c r="A43" s="206" t="s">
        <v>91</v>
      </c>
      <c r="B43" s="206"/>
      <c r="C43" s="206"/>
      <c r="D43" s="206"/>
      <c r="E43" s="206"/>
      <c r="F43" s="206" t="s">
        <v>92</v>
      </c>
      <c r="G43" s="206"/>
      <c r="H43" s="206"/>
      <c r="I43" s="206"/>
      <c r="J43" s="206"/>
      <c r="K43" s="206"/>
      <c r="L43" s="206"/>
      <c r="M43" s="206"/>
      <c r="N43" s="206"/>
    </row>
    <row r="44" spans="1:14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</row>
    <row r="45" spans="1:14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</row>
    <row r="46" spans="1:14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</row>
    <row r="47" spans="1:14" ht="15" customHeight="1">
      <c r="A47" s="207" t="s">
        <v>93</v>
      </c>
      <c r="B47" s="207"/>
      <c r="C47" s="207"/>
      <c r="D47" s="207"/>
      <c r="E47" s="207"/>
      <c r="F47" s="207" t="s">
        <v>94</v>
      </c>
      <c r="G47" s="207"/>
      <c r="H47" s="207"/>
      <c r="I47" s="207"/>
      <c r="J47" s="207"/>
      <c r="K47" s="207"/>
      <c r="L47" s="207"/>
      <c r="M47" s="207"/>
      <c r="N47" s="207"/>
    </row>
    <row r="48" spans="1:14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81"/>
    </row>
    <row r="49" spans="1:14" ht="15" customHeight="1">
      <c r="A49" s="208" t="s">
        <v>95</v>
      </c>
      <c r="B49" s="208"/>
      <c r="C49" s="208"/>
      <c r="D49" s="208"/>
      <c r="E49" s="208"/>
      <c r="F49" s="208"/>
      <c r="G49" s="208"/>
      <c r="H49" s="93"/>
      <c r="I49" s="94"/>
      <c r="J49" s="94"/>
      <c r="K49" s="94"/>
      <c r="L49" s="94"/>
      <c r="M49" s="94"/>
      <c r="N49" s="95"/>
    </row>
    <row r="50" spans="1:14">
      <c r="A50" s="208"/>
      <c r="B50" s="208"/>
      <c r="C50" s="208"/>
      <c r="D50" s="208"/>
      <c r="E50" s="208"/>
      <c r="F50" s="208"/>
      <c r="G50" s="208"/>
      <c r="H50" s="96"/>
      <c r="I50" s="97"/>
      <c r="J50" s="97"/>
      <c r="K50" s="97"/>
      <c r="L50" s="97"/>
      <c r="M50" s="97"/>
      <c r="N50" s="98"/>
    </row>
    <row r="51" spans="1:14">
      <c r="A51" s="208"/>
      <c r="B51" s="208"/>
      <c r="C51" s="208"/>
      <c r="D51" s="208"/>
      <c r="E51" s="208"/>
      <c r="F51" s="208"/>
      <c r="G51" s="208"/>
      <c r="H51" s="96"/>
      <c r="I51" s="97"/>
      <c r="J51" s="97"/>
      <c r="K51" s="97"/>
      <c r="L51" s="97"/>
      <c r="M51" s="97"/>
      <c r="N51" s="98"/>
    </row>
    <row r="52" spans="1:14">
      <c r="A52" s="208"/>
      <c r="B52" s="208"/>
      <c r="C52" s="208"/>
      <c r="D52" s="208"/>
      <c r="E52" s="208"/>
      <c r="F52" s="208"/>
      <c r="G52" s="208"/>
      <c r="H52" s="96"/>
      <c r="I52" s="97"/>
      <c r="J52" s="97"/>
      <c r="K52" s="97"/>
      <c r="L52" s="97"/>
      <c r="M52" s="97"/>
      <c r="N52" s="98"/>
    </row>
    <row r="53" spans="1:14" ht="15.75" customHeight="1">
      <c r="A53" s="208"/>
      <c r="B53" s="208"/>
      <c r="C53" s="208"/>
      <c r="D53" s="208"/>
      <c r="E53" s="208"/>
      <c r="F53" s="208"/>
      <c r="G53" s="208"/>
      <c r="H53" s="209" t="s">
        <v>96</v>
      </c>
      <c r="I53" s="209"/>
      <c r="J53" s="209"/>
      <c r="K53" s="209"/>
      <c r="L53" s="209"/>
      <c r="M53" s="209"/>
      <c r="N53" s="209"/>
    </row>
    <row r="57" spans="1:14" ht="15" customHeight="1">
      <c r="G57" s="201" t="str">
        <f>"Главному судье состязаний по гонкам на собачьих упряжках "&amp;Заявка!I6&amp;""&amp;Заявка!C34&amp;"от"</f>
        <v>Главному судье состязаний по гонкам на собачьих упряжках Квалификационные состязания РКФ г. Иркутск 2020Серов Илья Васильевичот</v>
      </c>
      <c r="H57" s="201"/>
      <c r="I57" s="201"/>
      <c r="J57" s="201"/>
      <c r="K57" s="201"/>
      <c r="L57" s="201"/>
      <c r="M57" s="201"/>
      <c r="N57" s="201"/>
    </row>
    <row r="58" spans="1:14" ht="15" customHeight="1">
      <c r="G58" s="201"/>
      <c r="H58" s="201"/>
      <c r="I58" s="201"/>
      <c r="J58" s="201"/>
      <c r="K58" s="201"/>
      <c r="L58" s="201"/>
      <c r="M58" s="201"/>
      <c r="N58" s="201"/>
    </row>
    <row r="59" spans="1:14">
      <c r="G59" s="201"/>
      <c r="H59" s="201"/>
      <c r="I59" s="201"/>
      <c r="J59" s="201"/>
      <c r="K59" s="201"/>
      <c r="L59" s="201"/>
      <c r="M59" s="201"/>
      <c r="N59" s="201"/>
    </row>
    <row r="60" spans="1:14">
      <c r="G60" s="201"/>
      <c r="H60" s="201"/>
      <c r="I60" s="201"/>
      <c r="J60" s="201"/>
      <c r="K60" s="201"/>
      <c r="L60" s="201"/>
      <c r="M60" s="201"/>
      <c r="N60" s="201"/>
    </row>
    <row r="61" spans="1:14">
      <c r="H61" s="99"/>
      <c r="I61" s="99"/>
      <c r="J61" s="99"/>
      <c r="K61" s="99"/>
      <c r="L61" s="99"/>
      <c r="M61" s="99"/>
      <c r="N61" s="99"/>
    </row>
    <row r="62" spans="1:14">
      <c r="H62" s="100"/>
      <c r="I62" s="100"/>
      <c r="J62" s="100"/>
      <c r="K62" s="100"/>
      <c r="L62" s="100"/>
      <c r="M62" s="100"/>
      <c r="N62" s="100"/>
    </row>
    <row r="63" spans="1:14">
      <c r="H63" s="100"/>
      <c r="I63" s="100"/>
      <c r="J63" s="100"/>
      <c r="K63" s="100"/>
      <c r="L63" s="100"/>
      <c r="M63" s="100"/>
      <c r="N63" s="100"/>
    </row>
    <row r="66" spans="1:14" ht="114.75" customHeight="1">
      <c r="D66" s="204" t="s">
        <v>97</v>
      </c>
      <c r="E66" s="204"/>
      <c r="F66" s="204"/>
      <c r="G66" s="204"/>
      <c r="H66" s="204"/>
    </row>
    <row r="67" spans="1:14" ht="24.75" customHeight="1">
      <c r="A67" s="101" t="s">
        <v>98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02" t="s">
        <v>99</v>
      </c>
    </row>
    <row r="68" spans="1:14" ht="26.25" customHeight="1">
      <c r="A68" s="201" t="s">
        <v>100</v>
      </c>
      <c r="B68" s="201"/>
      <c r="C68" s="201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4" ht="24.75" customHeight="1">
      <c r="A69" s="202" t="str">
        <f>"несовершеннолетнего участника "&amp;Заявка!B5&amp;" "&amp;Заявка!B6&amp;" "&amp;Заявка!B7&amp;", в соревнованиях "&amp;Заявка!I6&amp;IF(ISBLANK(Заявка!B12),""," в классе "&amp;K6)&amp;" "&amp;IF(ISBLANK(Заявка!I12),"","под стартовым номером "&amp;Заявка!I12)&amp;"и беру на себя ответственность за все действия, последствия действий, жизнь и здоровье гонщика на себя."</f>
        <v>несовершеннолетнего участника   , в соревнованиях Квалификационные состязания РКФ г. Иркутск 2020 и беру на себя ответственность за все действия, последствия действий, жизнь и здоровье гонщика на себя.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</row>
    <row r="70" spans="1:14" ht="24.75" customHeight="1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</row>
    <row r="71" spans="1:14" ht="24.75" customHeight="1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</row>
    <row r="72" spans="1:14" ht="24.75" customHeight="1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</row>
    <row r="73" spans="1:14" ht="24.75" customHeight="1"/>
    <row r="74" spans="1:14" ht="27.75" customHeight="1"/>
    <row r="75" spans="1:14" ht="25.5" customHeight="1"/>
    <row r="76" spans="1:14" ht="24.75" customHeight="1">
      <c r="A76" s="203" t="str">
        <f>Заявка!C37</f>
        <v>ЛБК “Снежная гора” (56 км Голоустинского тракта), Иркутского района, Иркутской области</v>
      </c>
      <c r="B76" s="203"/>
      <c r="C76" s="203"/>
      <c r="H76" s="99"/>
      <c r="I76" s="99"/>
      <c r="J76" s="99"/>
      <c r="K76" s="204" t="s">
        <v>101</v>
      </c>
      <c r="L76" s="204"/>
      <c r="M76" s="204"/>
      <c r="N76" s="204"/>
    </row>
    <row r="77" spans="1:14" ht="24.75" customHeight="1">
      <c r="A77" s="103" t="s">
        <v>3</v>
      </c>
      <c r="B77" s="99"/>
      <c r="C77" s="99"/>
      <c r="H77" s="100"/>
      <c r="I77" s="100"/>
      <c r="J77" s="100"/>
      <c r="K77" s="203" t="s">
        <v>102</v>
      </c>
      <c r="L77" s="203"/>
      <c r="M77" s="203"/>
      <c r="N77" s="203"/>
    </row>
    <row r="78" spans="1:14" ht="24.75" customHeight="1"/>
    <row r="79" spans="1:14" ht="24.75" customHeight="1"/>
  </sheetData>
  <mergeCells count="151">
    <mergeCell ref="A68:C68"/>
    <mergeCell ref="A69:N72"/>
    <mergeCell ref="A76:C76"/>
    <mergeCell ref="K76:N76"/>
    <mergeCell ref="K77:N77"/>
    <mergeCell ref="A42:N42"/>
    <mergeCell ref="A43:E46"/>
    <mergeCell ref="F43:N46"/>
    <mergeCell ref="A47:E47"/>
    <mergeCell ref="F47:N47"/>
    <mergeCell ref="A49:G53"/>
    <mergeCell ref="H53:N53"/>
    <mergeCell ref="G57:N60"/>
    <mergeCell ref="D66:H66"/>
    <mergeCell ref="A40:B41"/>
    <mergeCell ref="C40:D41"/>
    <mergeCell ref="E40:F40"/>
    <mergeCell ref="G40:H40"/>
    <mergeCell ref="I40:J41"/>
    <mergeCell ref="K40:K41"/>
    <mergeCell ref="L40:M40"/>
    <mergeCell ref="E41:F41"/>
    <mergeCell ref="G41:H41"/>
    <mergeCell ref="A38:B39"/>
    <mergeCell ref="C38:D39"/>
    <mergeCell ref="E38:F38"/>
    <mergeCell ref="G38:H38"/>
    <mergeCell ref="I38:J39"/>
    <mergeCell ref="K38:K39"/>
    <mergeCell ref="L38:M38"/>
    <mergeCell ref="E39:F39"/>
    <mergeCell ref="G39:H39"/>
    <mergeCell ref="A36:B37"/>
    <mergeCell ref="C36:D37"/>
    <mergeCell ref="E36:F36"/>
    <mergeCell ref="G36:H36"/>
    <mergeCell ref="I36:J37"/>
    <mergeCell ref="K36:K37"/>
    <mergeCell ref="L36:M36"/>
    <mergeCell ref="E37:F37"/>
    <mergeCell ref="G37:H37"/>
    <mergeCell ref="A34:B35"/>
    <mergeCell ref="C34:D35"/>
    <mergeCell ref="E34:F34"/>
    <mergeCell ref="G34:H34"/>
    <mergeCell ref="I34:J35"/>
    <mergeCell ref="K34:K35"/>
    <mergeCell ref="L34:M34"/>
    <mergeCell ref="E35:F35"/>
    <mergeCell ref="G35:H35"/>
    <mergeCell ref="A32:B33"/>
    <mergeCell ref="C32:D33"/>
    <mergeCell ref="E32:F32"/>
    <mergeCell ref="G32:H32"/>
    <mergeCell ref="I32:J33"/>
    <mergeCell ref="K32:K33"/>
    <mergeCell ref="L32:M32"/>
    <mergeCell ref="E33:F33"/>
    <mergeCell ref="G33:H33"/>
    <mergeCell ref="A30:B31"/>
    <mergeCell ref="C30:D31"/>
    <mergeCell ref="E30:F30"/>
    <mergeCell ref="G30:H30"/>
    <mergeCell ref="I30:J31"/>
    <mergeCell ref="K30:K31"/>
    <mergeCell ref="L30:M30"/>
    <mergeCell ref="E31:F31"/>
    <mergeCell ref="G31:H31"/>
    <mergeCell ref="A28:B29"/>
    <mergeCell ref="C28:D29"/>
    <mergeCell ref="E28:F28"/>
    <mergeCell ref="G28:H28"/>
    <mergeCell ref="I28:J29"/>
    <mergeCell ref="K28:K29"/>
    <mergeCell ref="L28:M28"/>
    <mergeCell ref="E29:F29"/>
    <mergeCell ref="G29:H29"/>
    <mergeCell ref="A26:B27"/>
    <mergeCell ref="C26:D27"/>
    <mergeCell ref="E26:F26"/>
    <mergeCell ref="G26:H26"/>
    <mergeCell ref="I26:J27"/>
    <mergeCell ref="K26:K27"/>
    <mergeCell ref="L26:M26"/>
    <mergeCell ref="E27:F27"/>
    <mergeCell ref="G27:H27"/>
    <mergeCell ref="A24:B25"/>
    <mergeCell ref="C24:D25"/>
    <mergeCell ref="E24:F24"/>
    <mergeCell ref="G24:H24"/>
    <mergeCell ref="I24:J25"/>
    <mergeCell ref="K24:K25"/>
    <mergeCell ref="L24:M24"/>
    <mergeCell ref="E25:F25"/>
    <mergeCell ref="G25:H25"/>
    <mergeCell ref="A22:B23"/>
    <mergeCell ref="C22:D23"/>
    <mergeCell ref="E22:F22"/>
    <mergeCell ref="G22:H22"/>
    <mergeCell ref="I22:J23"/>
    <mergeCell ref="K22:K23"/>
    <mergeCell ref="L22:M22"/>
    <mergeCell ref="E23:F23"/>
    <mergeCell ref="G23:H23"/>
    <mergeCell ref="A20:B21"/>
    <mergeCell ref="C20:D21"/>
    <mergeCell ref="E20:F20"/>
    <mergeCell ref="G20:H20"/>
    <mergeCell ref="I20:J21"/>
    <mergeCell ref="K20:K21"/>
    <mergeCell ref="L20:M20"/>
    <mergeCell ref="E21:F21"/>
    <mergeCell ref="G21:H21"/>
    <mergeCell ref="A14:D15"/>
    <mergeCell ref="A16:C16"/>
    <mergeCell ref="A17:B17"/>
    <mergeCell ref="C17:D17"/>
    <mergeCell ref="E17:F17"/>
    <mergeCell ref="G17:H17"/>
    <mergeCell ref="I17:J17"/>
    <mergeCell ref="L17:N17"/>
    <mergeCell ref="A18:B19"/>
    <mergeCell ref="C18:D19"/>
    <mergeCell ref="E18:F18"/>
    <mergeCell ref="G18:H18"/>
    <mergeCell ref="I18:J19"/>
    <mergeCell ref="K18:K19"/>
    <mergeCell ref="L18:M18"/>
    <mergeCell ref="E19:F19"/>
    <mergeCell ref="G19:H19"/>
    <mergeCell ref="A7:D8"/>
    <mergeCell ref="F7:H7"/>
    <mergeCell ref="J7:M9"/>
    <mergeCell ref="F8:H8"/>
    <mergeCell ref="A9:D10"/>
    <mergeCell ref="F9:H9"/>
    <mergeCell ref="F10:H10"/>
    <mergeCell ref="J10:M11"/>
    <mergeCell ref="A12:D13"/>
    <mergeCell ref="F12:H12"/>
    <mergeCell ref="J12:M12"/>
    <mergeCell ref="F13:H13"/>
    <mergeCell ref="D1:H1"/>
    <mergeCell ref="I1:N5"/>
    <mergeCell ref="D2:H2"/>
    <mergeCell ref="D3:H3"/>
    <mergeCell ref="D5:E5"/>
    <mergeCell ref="G5:H5"/>
    <mergeCell ref="A6:C6"/>
    <mergeCell ref="D6:H6"/>
    <mergeCell ref="I6:N6"/>
  </mergeCells>
  <pageMargins left="0.31527777777777799" right="0.196527777777778" top="0.196527777777778" bottom="0.196527777777778" header="0.51180555555555496" footer="0.51180555555555496"/>
  <pageSetup paperSize="9" firstPageNumber="0" fitToHeight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showGridLines="0" zoomScale="75" zoomScaleNormal="75" workbookViewId="0">
      <selection activeCell="D21" sqref="D21:F21"/>
    </sheetView>
  </sheetViews>
  <sheetFormatPr defaultRowHeight="15"/>
  <cols>
    <col min="1" max="8" width="9.140625" style="104" customWidth="1"/>
    <col min="9" max="9" width="9" style="104" customWidth="1"/>
    <col min="10" max="1025" width="9.140625" style="104" customWidth="1"/>
  </cols>
  <sheetData>
    <row r="1" spans="1:9">
      <c r="A1" s="210" t="str">
        <f>UPPER(Заявка!B5&amp;" "&amp;Заявка!B6&amp;" "&amp;Заявка!B7)</f>
        <v xml:space="preserve">  </v>
      </c>
      <c r="B1" s="210"/>
      <c r="C1" s="210"/>
      <c r="D1" s="210"/>
      <c r="E1" s="210"/>
      <c r="F1" s="210"/>
      <c r="G1" s="210"/>
      <c r="H1" s="210"/>
      <c r="I1" s="210"/>
    </row>
    <row r="2" spans="1:9">
      <c r="A2" s="210"/>
      <c r="B2" s="210"/>
      <c r="C2" s="210"/>
      <c r="D2" s="210"/>
      <c r="E2" s="210"/>
      <c r="F2" s="210"/>
      <c r="G2" s="210"/>
      <c r="H2" s="210"/>
      <c r="I2" s="210"/>
    </row>
    <row r="3" spans="1:9">
      <c r="A3" s="210"/>
      <c r="B3" s="210"/>
      <c r="C3" s="210"/>
      <c r="D3" s="210"/>
      <c r="E3" s="210"/>
      <c r="F3" s="210"/>
      <c r="G3" s="210"/>
      <c r="H3" s="210"/>
      <c r="I3" s="210"/>
    </row>
    <row r="4" spans="1:9">
      <c r="A4" s="211" t="e">
        <f>IF(OR(ISBLANK(Заявка!A18),ISBLANK(Заявка!B18),ISBLANK(Заявка!O18),Заявка!O18=Заявка!J4),"",IF(Чиплист!K18="",Заявка!A18&amp;" "&amp;UPPER(Заявка!B18),Заявка!A18&amp;" "&amp;UPPER(Заявка!B18)&amp;", № по каталогу "&amp;Чиплист!K18))</f>
        <v>#VALUE!</v>
      </c>
      <c r="B4" s="211"/>
      <c r="C4" s="211"/>
      <c r="D4" s="211"/>
      <c r="E4" s="211"/>
      <c r="F4" s="211"/>
      <c r="G4" s="211"/>
      <c r="H4" s="211"/>
      <c r="I4" s="211"/>
    </row>
    <row r="5" spans="1:9">
      <c r="A5" s="211" t="e">
        <f>IF(OR(ISBLANK(Заявка!A19),ISBLANK(Заявка!B19),ISBLANK(Заявка!B19),Заявка!O19=Заявка!J4),"",IF(Чиплист!K20="",Заявка!A19&amp;" "&amp;UPPER(Заявка!B19),Заявка!A19&amp;" "&amp;UPPER(Заявка!B19)&amp;", № по каталогу "&amp;Чиплист!K20))</f>
        <v>#VALUE!</v>
      </c>
      <c r="B5" s="211"/>
      <c r="C5" s="211"/>
      <c r="D5" s="211"/>
      <c r="E5" s="211"/>
      <c r="F5" s="211"/>
      <c r="G5" s="211"/>
      <c r="H5" s="211"/>
      <c r="I5" s="211"/>
    </row>
    <row r="6" spans="1:9">
      <c r="A6" s="211" t="e">
        <f>IF(OR(ISBLANK(Заявка!A20),ISBLANK(Заявка!B20),ISBLANK(Заявка!B20),Заявка!O20=Заявка!J4),"",IF(Чиплист!K22="",Заявка!A20&amp;" "&amp;UPPER(Заявка!B20),Заявка!A20&amp;" "&amp;UPPER(Заявка!B20)&amp;", № по каталогу "&amp;Чиплист!K22))</f>
        <v>#VALUE!</v>
      </c>
      <c r="B6" s="211"/>
      <c r="C6" s="211"/>
      <c r="D6" s="211"/>
      <c r="E6" s="211"/>
      <c r="F6" s="211"/>
      <c r="G6" s="211"/>
      <c r="H6" s="211"/>
      <c r="I6" s="211"/>
    </row>
    <row r="7" spans="1:9">
      <c r="A7" s="211" t="e">
        <f>IF(OR(ISBLANK(Заявка!A21),ISBLANK(Заявка!B21),ISBLANK(Заявка!B21),Заявка!O21=Заявка!J4),"",IF(Чиплист!K24="",Заявка!A21&amp;" "&amp;UPPER(Заявка!B21),Заявка!A21&amp;" "&amp;UPPER(Заявка!B21)&amp;", № по каталогу "&amp;Чиплист!K24))</f>
        <v>#VALUE!</v>
      </c>
      <c r="B7" s="211"/>
      <c r="C7" s="211"/>
      <c r="D7" s="211"/>
      <c r="E7" s="211"/>
      <c r="F7" s="211"/>
      <c r="G7" s="211"/>
      <c r="H7" s="211"/>
      <c r="I7" s="211"/>
    </row>
    <row r="8" spans="1:9">
      <c r="A8" s="211" t="e">
        <f>IF(OR(ISBLANK(Заявка!A22),ISBLANK(Заявка!B22),ISBLANK(Заявка!B22),Заявка!O22=Заявка!J4),"",IF(Чиплист!K26="",Заявка!A22&amp;" "&amp;UPPER(Заявка!B22),Заявка!A22&amp;" "&amp;UPPER(Заявка!B22)&amp;", № по каталогу "&amp;Чиплист!K26))</f>
        <v>#VALUE!</v>
      </c>
      <c r="B8" s="211"/>
      <c r="C8" s="211"/>
      <c r="D8" s="211"/>
      <c r="E8" s="211"/>
      <c r="F8" s="211"/>
      <c r="G8" s="211"/>
      <c r="H8" s="211"/>
      <c r="I8" s="211"/>
    </row>
    <row r="9" spans="1:9">
      <c r="A9" s="211" t="e">
        <f>IF(OR(ISBLANK(Заявка!A23),ISBLANK(Заявка!B23),ISBLANK(Заявка!B23),Заявка!O23=Заявка!J4),"",IF(Чиплист!K28="",Заявка!A23&amp;" "&amp;UPPER(Заявка!B23),Заявка!A23&amp;" "&amp;UPPER(Заявка!B23)&amp;", № по каталогу "&amp;Чиплист!K28))</f>
        <v>#VALUE!</v>
      </c>
      <c r="B9" s="211"/>
      <c r="C9" s="211"/>
      <c r="D9" s="211"/>
      <c r="E9" s="211"/>
      <c r="F9" s="211"/>
      <c r="G9" s="211"/>
      <c r="H9" s="211"/>
      <c r="I9" s="211"/>
    </row>
    <row r="10" spans="1:9">
      <c r="A10" s="211" t="e">
        <f>IF(OR(ISBLANK(Заявка!A24),ISBLANK(Заявка!B24),ISBLANK(Заявка!B24),Заявка!O24=Заявка!J4),"",IF(Чиплист!K30="",Заявка!A24&amp;" "&amp;UPPER(Заявка!B24),Заявка!A24&amp;" "&amp;UPPER(Заявка!B24)&amp;", № по каталогу "&amp;Чиплист!K30))</f>
        <v>#VALUE!</v>
      </c>
      <c r="B10" s="211"/>
      <c r="C10" s="211"/>
      <c r="D10" s="211"/>
      <c r="E10" s="211"/>
      <c r="F10" s="211"/>
      <c r="G10" s="211"/>
      <c r="H10" s="211"/>
      <c r="I10" s="211"/>
    </row>
    <row r="11" spans="1:9">
      <c r="A11" s="211" t="e">
        <f>IF(OR(ISBLANK(Заявка!A25),ISBLANK(Заявка!B25),ISBLANK(Заявка!B25),Заявка!O25=Заявка!J4),"",IF(Чиплист!K32="",Заявка!A25&amp;" "&amp;UPPER(Заявка!B25),Заявка!A25&amp;" "&amp;UPPER(Заявка!B25)&amp;", № по каталогу "&amp;Чиплист!K32))</f>
        <v>#VALUE!</v>
      </c>
      <c r="B11" s="211"/>
      <c r="C11" s="211"/>
      <c r="D11" s="211"/>
      <c r="E11" s="211"/>
      <c r="F11" s="211"/>
      <c r="G11" s="211"/>
      <c r="H11" s="211"/>
      <c r="I11" s="211"/>
    </row>
    <row r="12" spans="1:9">
      <c r="A12" s="211" t="e">
        <f>IF(OR(ISBLANK(Заявка!A26),ISBLANK(Заявка!B26),ISBLANK(Заявка!B26),Заявка!O26=Заявка!J4),"",IF(Чиплист!K34="",Заявка!A26&amp;" "&amp;UPPER(Заявка!B26),Заявка!A26&amp;" "&amp;UPPER(Заявка!B26)&amp;", № по каталогу "&amp;Чиплист!K34))</f>
        <v>#VALUE!</v>
      </c>
      <c r="B12" s="211"/>
      <c r="C12" s="211"/>
      <c r="D12" s="211"/>
      <c r="E12" s="211"/>
      <c r="F12" s="211"/>
      <c r="G12" s="211"/>
      <c r="H12" s="211"/>
      <c r="I12" s="211"/>
    </row>
    <row r="13" spans="1:9">
      <c r="A13" s="211" t="e">
        <f>IF(OR(ISBLANK(Заявка!A27),ISBLANK(Заявка!B27),ISBLANK(Заявка!B27),Заявка!O27=Заявка!J4),"",IF(Чиплист!K36="",Заявка!A27&amp;" "&amp;UPPER(Заявка!B27),Заявка!A27&amp;" "&amp;UPPER(Заявка!B27)&amp;", № по каталогу "&amp;Чиплист!K36))</f>
        <v>#VALUE!</v>
      </c>
      <c r="B13" s="211"/>
      <c r="C13" s="211"/>
      <c r="D13" s="211"/>
      <c r="E13" s="211"/>
      <c r="F13" s="211"/>
      <c r="G13" s="211"/>
      <c r="H13" s="211"/>
      <c r="I13" s="211"/>
    </row>
    <row r="14" spans="1:9">
      <c r="A14" s="211" t="e">
        <f>IF(OR(ISBLANK(Заявка!A28),ISBLANK(Заявка!B28),ISBLANK(Заявка!B28),Заявка!O28=Заявка!J4),"",IF(Чиплист!K38="",Заявка!A28&amp;" "&amp;UPPER(Заявка!B28),Заявка!A28&amp;" "&amp;UPPER(Заявка!B28)&amp;", № по каталогу "&amp;Чиплист!K38))</f>
        <v>#VALUE!</v>
      </c>
      <c r="B14" s="211"/>
      <c r="C14" s="211"/>
      <c r="D14" s="211"/>
      <c r="E14" s="211"/>
      <c r="F14" s="211"/>
      <c r="G14" s="211"/>
      <c r="H14" s="211"/>
      <c r="I14" s="211"/>
    </row>
    <row r="15" spans="1:9">
      <c r="A15" s="211" t="e">
        <f>IF(OR(ISBLANK(Заявка!A29),ISBLANK(Заявка!B29),ISBLANK(Заявка!B29),Заявка!O29=Заявка!J4),"",IF(Чиплист!K40="",Заявка!A29&amp;" "&amp;UPPER(Заявка!B29),Заявка!A29&amp;" "&amp;UPPER(Заявка!B29)&amp;", № по каталогу "&amp;Чиплист!K40))</f>
        <v>#VALUE!</v>
      </c>
      <c r="B15" s="211"/>
      <c r="C15" s="211"/>
      <c r="D15" s="211"/>
      <c r="E15" s="211"/>
      <c r="F15" s="211"/>
      <c r="G15" s="211"/>
      <c r="H15" s="211"/>
      <c r="I15" s="211"/>
    </row>
    <row r="16" spans="1:9">
      <c r="A16" s="212"/>
      <c r="B16" s="212"/>
      <c r="C16" s="212"/>
      <c r="D16" s="212"/>
      <c r="E16" s="212"/>
      <c r="F16" s="212"/>
      <c r="G16" s="212"/>
      <c r="H16" s="212"/>
      <c r="I16" s="212"/>
    </row>
    <row r="17" spans="1:8" ht="15" customHeight="1">
      <c r="A17" s="213" t="s">
        <v>103</v>
      </c>
      <c r="B17" s="213"/>
      <c r="C17" s="213"/>
      <c r="D17" s="213"/>
      <c r="E17" s="105">
        <f>Заявка!I12</f>
        <v>0</v>
      </c>
      <c r="F17" s="106"/>
      <c r="G17" s="107"/>
      <c r="H17" s="107"/>
    </row>
    <row r="18" spans="1:8" ht="15.75">
      <c r="A18" s="108" t="s">
        <v>104</v>
      </c>
      <c r="B18" s="107"/>
      <c r="C18" s="109" t="s">
        <v>105</v>
      </c>
      <c r="D18" s="109" t="s">
        <v>106</v>
      </c>
      <c r="E18" s="110" t="str">
        <f>"    "&amp;Заявка!B12</f>
        <v xml:space="preserve">    </v>
      </c>
      <c r="G18" s="107" t="s">
        <v>99</v>
      </c>
      <c r="H18" s="107"/>
    </row>
    <row r="19" spans="1:8">
      <c r="A19" s="215" t="s">
        <v>107</v>
      </c>
      <c r="B19" s="215"/>
      <c r="C19" s="218">
        <f>'Временный сертификат'!Q31</f>
        <v>0</v>
      </c>
      <c r="D19" s="218"/>
      <c r="E19" s="218"/>
      <c r="F19" s="218"/>
      <c r="G19" s="107"/>
      <c r="H19" s="107"/>
    </row>
    <row r="20" spans="1:8">
      <c r="A20" s="215" t="s">
        <v>108</v>
      </c>
      <c r="B20" s="215"/>
      <c r="C20" s="219" t="str">
        <f>Заявка!K4</f>
        <v/>
      </c>
      <c r="D20" s="219"/>
      <c r="E20" s="219"/>
      <c r="F20" s="219"/>
      <c r="G20" s="107" t="s">
        <v>99</v>
      </c>
      <c r="H20" s="107"/>
    </row>
    <row r="21" spans="1:8">
      <c r="A21" s="215" t="e">
        <f>IF(OR(Заявка!B12=Заявка!A86,Заявка!B12=Заявка!A87,Заявка!B12=Заявка!A88,Заявка!B12=Заявка!A89,Заявка!B12=Заявка!A90,Заявка!B12=Заявка!A93,Заявка!B12=Заявка!A96,Заявка!B12=Заявка!#REF!,Заявка!B12=Заявка!A9,Заявка!B12=Заявка!A97),"","собакам присвоен титул ")</f>
        <v>#REF!</v>
      </c>
      <c r="B21" s="215"/>
      <c r="C21" s="215"/>
      <c r="D21" s="220" t="e">
        <f>IF(OR(Заявка!B12=Заявка!A86,Заявка!B12=Заявка!A87,Заявка!B12=Заявка!A88,Заявка!B12=Заявка!A89,Заявка!B12=Заявка!A90,Заявка!B12=Заявка!A93,Заявка!B12=Заявка!A96,Заявка!B12=Заявка!#REF!,Заявка!B12=Заявка!A9,Заявка!B12=Заявка!A97),"",Заявка!K6)</f>
        <v>#REF!</v>
      </c>
      <c r="E21" s="220"/>
      <c r="F21" s="220"/>
      <c r="G21" s="107"/>
      <c r="H21" s="107"/>
    </row>
    <row r="22" spans="1:8">
      <c r="A22" s="107"/>
      <c r="B22" s="107"/>
      <c r="C22" s="107"/>
      <c r="D22" s="107"/>
      <c r="E22" s="107"/>
      <c r="F22" s="107"/>
      <c r="G22" s="107"/>
      <c r="H22" s="107"/>
    </row>
    <row r="23" spans="1:8" ht="15" customHeight="1">
      <c r="A23" s="107"/>
      <c r="B23" s="111" t="s">
        <v>109</v>
      </c>
      <c r="C23" s="112"/>
      <c r="D23" s="112"/>
      <c r="E23" s="112"/>
      <c r="F23" s="214" t="str">
        <f>Заявка!C34</f>
        <v>Серов Илья Васильевич</v>
      </c>
      <c r="G23" s="214"/>
      <c r="H23" s="214"/>
    </row>
    <row r="24" spans="1:8">
      <c r="A24" s="107"/>
      <c r="B24" s="111"/>
      <c r="C24" s="107"/>
      <c r="D24" s="107"/>
      <c r="E24" s="107"/>
      <c r="F24" s="214"/>
      <c r="G24" s="214"/>
      <c r="H24" s="214"/>
    </row>
    <row r="25" spans="1:8">
      <c r="A25" s="107"/>
      <c r="B25" s="111"/>
      <c r="C25" s="107"/>
      <c r="D25" s="107"/>
      <c r="E25" s="107"/>
      <c r="F25" s="113"/>
      <c r="G25" s="113"/>
      <c r="H25" s="107"/>
    </row>
    <row r="26" spans="1:8">
      <c r="A26" s="215" t="s">
        <v>110</v>
      </c>
      <c r="B26" s="215"/>
      <c r="C26" s="114"/>
      <c r="D26" s="115"/>
      <c r="E26" s="115"/>
      <c r="F26" s="216" t="str">
        <f>Заявка!C36</f>
        <v>Жижирум Ольга Александровна</v>
      </c>
      <c r="G26" s="216"/>
      <c r="H26" s="216"/>
    </row>
    <row r="27" spans="1:8">
      <c r="F27" s="217"/>
      <c r="G27" s="217"/>
      <c r="H27" s="217"/>
    </row>
  </sheetData>
  <mergeCells count="24">
    <mergeCell ref="F23:H24"/>
    <mergeCell ref="A26:B26"/>
    <mergeCell ref="F26:H27"/>
    <mergeCell ref="A19:B19"/>
    <mergeCell ref="C19:F19"/>
    <mergeCell ref="A20:B20"/>
    <mergeCell ref="C20:F20"/>
    <mergeCell ref="A21:C21"/>
    <mergeCell ref="D21:F21"/>
    <mergeCell ref="A13:I13"/>
    <mergeCell ref="A14:I14"/>
    <mergeCell ref="A15:I15"/>
    <mergeCell ref="A16:I16"/>
    <mergeCell ref="A17:D17"/>
    <mergeCell ref="A8:I8"/>
    <mergeCell ref="A9:I9"/>
    <mergeCell ref="A10:I10"/>
    <mergeCell ref="A11:I11"/>
    <mergeCell ref="A12:I12"/>
    <mergeCell ref="A1:I3"/>
    <mergeCell ref="A4:I4"/>
    <mergeCell ref="A5:I5"/>
    <mergeCell ref="A6:I6"/>
    <mergeCell ref="A7:I7"/>
  </mergeCells>
  <pageMargins left="1.575" right="0.59027777777777801" top="4.3305555555555602" bottom="2.3624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6"/>
  <sheetViews>
    <sheetView showGridLines="0" topLeftCell="A4" zoomScale="75" zoomScaleNormal="75" workbookViewId="0">
      <selection activeCell="G31" sqref="G31"/>
    </sheetView>
  </sheetViews>
  <sheetFormatPr defaultRowHeight="15"/>
  <cols>
    <col min="1" max="252" width="4.42578125" customWidth="1"/>
    <col min="253" max="1025" width="8.7109375" customWidth="1"/>
  </cols>
  <sheetData>
    <row r="1" spans="1:252" ht="15.75">
      <c r="A1" s="221" t="s">
        <v>111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 t="s">
        <v>112</v>
      </c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 t="s">
        <v>112</v>
      </c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 t="s">
        <v>112</v>
      </c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 t="s">
        <v>112</v>
      </c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 t="s">
        <v>112</v>
      </c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 t="s">
        <v>112</v>
      </c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 t="s">
        <v>112</v>
      </c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 t="s">
        <v>112</v>
      </c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 t="s">
        <v>112</v>
      </c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 t="s">
        <v>112</v>
      </c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 t="s">
        <v>112</v>
      </c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</row>
    <row r="2" spans="1:252" ht="15" customHeight="1">
      <c r="A2" s="222" t="s">
        <v>113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 t="s">
        <v>114</v>
      </c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 t="s">
        <v>114</v>
      </c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 t="s">
        <v>114</v>
      </c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 t="s">
        <v>114</v>
      </c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 t="s">
        <v>114</v>
      </c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 t="s">
        <v>114</v>
      </c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 t="s">
        <v>114</v>
      </c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 t="s">
        <v>114</v>
      </c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 t="s">
        <v>114</v>
      </c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 t="s">
        <v>114</v>
      </c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 t="s">
        <v>114</v>
      </c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  <c r="IM2" s="223"/>
      <c r="IN2" s="223"/>
      <c r="IO2" s="223"/>
      <c r="IP2" s="223"/>
      <c r="IQ2" s="223"/>
      <c r="IR2" s="223"/>
    </row>
    <row r="3" spans="1:252" ht="15" customHeight="1">
      <c r="A3" s="224" t="s">
        <v>115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</row>
    <row r="4" spans="1:25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spans="1:252" ht="15" customHeight="1">
      <c r="B7" s="117"/>
      <c r="C7" s="117"/>
      <c r="D7" s="117"/>
      <c r="E7" s="117"/>
      <c r="F7" s="117"/>
      <c r="G7" s="117"/>
      <c r="H7" s="225" t="s">
        <v>116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</row>
    <row r="8" spans="1:252">
      <c r="B8" s="117"/>
      <c r="C8" s="117"/>
      <c r="D8" s="117"/>
      <c r="E8" s="117"/>
      <c r="F8" s="117"/>
      <c r="G8" s="117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</row>
    <row r="9" spans="1:252" ht="15" customHeight="1">
      <c r="A9" s="222" t="s">
        <v>117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</row>
    <row r="10" spans="1:252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</row>
    <row r="11" spans="1:252" ht="29.2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</row>
    <row r="12" spans="1:252" ht="29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</row>
    <row r="13" spans="1:252" ht="13.5" customHeight="1">
      <c r="A13" s="226" t="str">
        <f>"Выдан (сокращенное и полное наименование организации)   "&amp;Заявка!C32&amp;""&amp;Заявка!C33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7" t="str">
        <f>A13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 t="str">
        <f>V13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 t="str">
        <f>AQ13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 t="str">
        <f>BL13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 t="str">
        <f>CG13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 t="str">
        <f>DB13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 t="str">
        <f>DW13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 t="str">
        <f>ER13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 t="str">
        <f>FM13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 t="str">
        <f>GH13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 t="str">
        <f>HC13</f>
        <v>Выдан (сокращенное и полное наименование организации)   МРОО КЛЖ "Альянс"Межрегиональная общественная организация Клуб Любителей Жтвотных «Альянс»</v>
      </c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  <c r="IO13" s="227"/>
      <c r="IP13" s="227"/>
      <c r="IQ13" s="227"/>
      <c r="IR13" s="227"/>
    </row>
    <row r="14" spans="1:252" s="119" customFormat="1" ht="13.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</row>
    <row r="15" spans="1:252" s="119" customFormat="1" ht="13.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</row>
    <row r="16" spans="1:252" s="119" customFormat="1" ht="13.5" customHeight="1">
      <c r="A16" s="228" t="s">
        <v>118</v>
      </c>
      <c r="B16" s="228"/>
      <c r="C16" s="120" t="str">
        <f>Заявка!C37</f>
        <v>ЛБК “Снежная гора” (56 км Голоустинского тракта), Иркутского района, Иркутской области</v>
      </c>
      <c r="D16" s="120"/>
      <c r="E16" s="120"/>
      <c r="F16" s="120"/>
      <c r="G16" s="120"/>
      <c r="H16" s="120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229" t="s">
        <v>118</v>
      </c>
      <c r="W16" s="229"/>
      <c r="X16" s="122" t="str">
        <f>C16</f>
        <v>ЛБК “Снежная гора” (56 км Голоустинского тракта), Иркутского района, Иркутской области</v>
      </c>
      <c r="Y16" s="122"/>
      <c r="Z16" s="122"/>
      <c r="AA16" s="122"/>
      <c r="AB16" s="122"/>
      <c r="AC16" s="122"/>
      <c r="AD16" s="122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229" t="s">
        <v>118</v>
      </c>
      <c r="AR16" s="229"/>
      <c r="AS16" s="122" t="str">
        <f>X16</f>
        <v>ЛБК “Снежная гора” (56 км Голоустинского тракта), Иркутского района, Иркутской области</v>
      </c>
      <c r="AT16" s="122"/>
      <c r="AU16" s="122"/>
      <c r="AV16" s="122"/>
      <c r="AW16" s="122"/>
      <c r="AX16" s="122"/>
      <c r="AY16" s="122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229" t="s">
        <v>118</v>
      </c>
      <c r="BM16" s="229"/>
      <c r="BN16" s="122" t="str">
        <f>AS16</f>
        <v>ЛБК “Снежная гора” (56 км Голоустинского тракта), Иркутского района, Иркутской области</v>
      </c>
      <c r="BO16" s="122"/>
      <c r="BP16" s="122"/>
      <c r="BQ16" s="122"/>
      <c r="BR16" s="122"/>
      <c r="BS16" s="122"/>
      <c r="BT16" s="122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229" t="s">
        <v>118</v>
      </c>
      <c r="CH16" s="229"/>
      <c r="CI16" s="122" t="str">
        <f>BN16</f>
        <v>ЛБК “Снежная гора” (56 км Голоустинского тракта), Иркутского района, Иркутской области</v>
      </c>
      <c r="CJ16" s="122"/>
      <c r="CK16" s="122"/>
      <c r="CL16" s="122"/>
      <c r="CM16" s="122"/>
      <c r="CN16" s="122"/>
      <c r="CO16" s="122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229" t="s">
        <v>118</v>
      </c>
      <c r="DC16" s="229"/>
      <c r="DD16" s="122" t="str">
        <f>CI16</f>
        <v>ЛБК “Снежная гора” (56 км Голоустинского тракта), Иркутского района, Иркутской области</v>
      </c>
      <c r="DE16" s="122"/>
      <c r="DF16" s="122"/>
      <c r="DG16" s="122"/>
      <c r="DH16" s="122"/>
      <c r="DI16" s="122"/>
      <c r="DJ16" s="122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229" t="s">
        <v>118</v>
      </c>
      <c r="DX16" s="229"/>
      <c r="DY16" s="122" t="str">
        <f>DD16</f>
        <v>ЛБК “Снежная гора” (56 км Голоустинского тракта), Иркутского района, Иркутской области</v>
      </c>
      <c r="DZ16" s="122"/>
      <c r="EA16" s="122"/>
      <c r="EB16" s="122"/>
      <c r="EC16" s="122"/>
      <c r="ED16" s="122"/>
      <c r="EE16" s="122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229" t="s">
        <v>118</v>
      </c>
      <c r="ES16" s="229"/>
      <c r="ET16" s="122" t="str">
        <f>DY16</f>
        <v>ЛБК “Снежная гора” (56 км Голоустинского тракта), Иркутского района, Иркутской области</v>
      </c>
      <c r="EU16" s="122"/>
      <c r="EV16" s="122"/>
      <c r="EW16" s="122"/>
      <c r="EX16" s="122"/>
      <c r="EY16" s="122"/>
      <c r="EZ16" s="122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229" t="s">
        <v>118</v>
      </c>
      <c r="FN16" s="229"/>
      <c r="FO16" s="122" t="str">
        <f>ET16</f>
        <v>ЛБК “Снежная гора” (56 км Голоустинского тракта), Иркутского района, Иркутской области</v>
      </c>
      <c r="FP16" s="122"/>
      <c r="FQ16" s="122"/>
      <c r="FR16" s="122"/>
      <c r="FS16" s="122"/>
      <c r="FT16" s="122"/>
      <c r="FU16" s="122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229" t="s">
        <v>118</v>
      </c>
      <c r="GI16" s="229"/>
      <c r="GJ16" s="122" t="str">
        <f>FO16</f>
        <v>ЛБК “Снежная гора” (56 км Голоустинского тракта), Иркутского района, Иркутской области</v>
      </c>
      <c r="GK16" s="122"/>
      <c r="GL16" s="122"/>
      <c r="GM16" s="122"/>
      <c r="GN16" s="122"/>
      <c r="GO16" s="122"/>
      <c r="GP16" s="122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229" t="s">
        <v>118</v>
      </c>
      <c r="HD16" s="229"/>
      <c r="HE16" s="122" t="str">
        <f>GJ16</f>
        <v>ЛБК “Снежная гора” (56 км Голоустинского тракта), Иркутского района, Иркутской области</v>
      </c>
      <c r="HF16" s="122"/>
      <c r="HG16" s="122"/>
      <c r="HH16" s="122"/>
      <c r="HI16" s="122"/>
      <c r="HJ16" s="122"/>
      <c r="HK16" s="122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229" t="s">
        <v>118</v>
      </c>
      <c r="HY16" s="229"/>
      <c r="HZ16" s="122" t="str">
        <f>HE16</f>
        <v>ЛБК “Снежная гора” (56 км Голоустинского тракта), Иркутского района, Иркутской области</v>
      </c>
      <c r="IA16" s="122"/>
      <c r="IB16" s="122"/>
      <c r="IC16" s="122"/>
      <c r="ID16" s="122"/>
      <c r="IE16" s="122"/>
      <c r="IF16" s="122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</row>
    <row r="17" spans="1:252" s="119" customFormat="1" ht="13.5" customHeight="1">
      <c r="A17" s="124"/>
      <c r="B17" s="124"/>
      <c r="C17" s="124"/>
      <c r="D17" s="124"/>
      <c r="E17" s="124"/>
      <c r="F17" s="124"/>
      <c r="G17" s="124"/>
      <c r="H17" s="230" t="str">
        <f>UPPER(Заявка!B18)</f>
        <v/>
      </c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124"/>
      <c r="W17" s="124"/>
      <c r="X17" s="124"/>
      <c r="Y17" s="124"/>
      <c r="Z17" s="124"/>
      <c r="AA17" s="124"/>
      <c r="AB17" s="124"/>
      <c r="AC17" s="230" t="str">
        <f>UPPER(Заявка!B19)</f>
        <v/>
      </c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124"/>
      <c r="AR17" s="124"/>
      <c r="AS17" s="124"/>
      <c r="AT17" s="124"/>
      <c r="AU17" s="124"/>
      <c r="AV17" s="124"/>
      <c r="AW17" s="124"/>
      <c r="AX17" s="230" t="str">
        <f>UPPER(Заявка!B20)</f>
        <v/>
      </c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124"/>
      <c r="BM17" s="124"/>
      <c r="BN17" s="124"/>
      <c r="BO17" s="124"/>
      <c r="BP17" s="124"/>
      <c r="BQ17" s="124"/>
      <c r="BR17" s="124"/>
      <c r="BS17" s="230" t="str">
        <f>UPPER(Заявка!B21)</f>
        <v/>
      </c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124"/>
      <c r="CH17" s="124"/>
      <c r="CI17" s="124"/>
      <c r="CJ17" s="124"/>
      <c r="CK17" s="124"/>
      <c r="CL17" s="124"/>
      <c r="CM17" s="124"/>
      <c r="CN17" s="230" t="str">
        <f>UPPER(Заявка!B22)</f>
        <v/>
      </c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124"/>
      <c r="DC17" s="124"/>
      <c r="DD17" s="124"/>
      <c r="DE17" s="124"/>
      <c r="DF17" s="124"/>
      <c r="DG17" s="124"/>
      <c r="DH17" s="124"/>
      <c r="DI17" s="230" t="str">
        <f>UPPER(Заявка!B23)</f>
        <v/>
      </c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124"/>
      <c r="DX17" s="124"/>
      <c r="DY17" s="124"/>
      <c r="DZ17" s="124"/>
      <c r="EA17" s="124"/>
      <c r="EB17" s="124"/>
      <c r="EC17" s="124"/>
      <c r="ED17" s="230" t="str">
        <f>UPPER(Заявка!B24)</f>
        <v/>
      </c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124"/>
      <c r="ES17" s="124"/>
      <c r="ET17" s="124"/>
      <c r="EU17" s="124"/>
      <c r="EV17" s="124"/>
      <c r="EW17" s="124"/>
      <c r="EX17" s="124"/>
      <c r="EY17" s="230" t="str">
        <f>UPPER(Заявка!B25)</f>
        <v/>
      </c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124"/>
      <c r="FN17" s="124"/>
      <c r="FO17" s="124"/>
      <c r="FP17" s="124"/>
      <c r="FQ17" s="124"/>
      <c r="FR17" s="124"/>
      <c r="FS17" s="124"/>
      <c r="FT17" s="230" t="str">
        <f>UPPER(Заявка!B26)</f>
        <v/>
      </c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124"/>
      <c r="GI17" s="124"/>
      <c r="GJ17" s="124"/>
      <c r="GK17" s="124"/>
      <c r="GL17" s="124"/>
      <c r="GM17" s="124"/>
      <c r="GN17" s="124"/>
      <c r="GO17" s="230" t="str">
        <f>UPPER(Заявка!B27)</f>
        <v/>
      </c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124"/>
      <c r="HD17" s="124"/>
      <c r="HE17" s="124"/>
      <c r="HF17" s="124"/>
      <c r="HG17" s="124"/>
      <c r="HH17" s="124"/>
      <c r="HI17" s="124"/>
      <c r="HJ17" s="230" t="str">
        <f>UPPER(Заявка!B28)</f>
        <v/>
      </c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124"/>
      <c r="HY17" s="124"/>
      <c r="HZ17" s="124"/>
      <c r="IA17" s="124"/>
      <c r="IB17" s="124"/>
      <c r="IC17" s="124"/>
      <c r="ID17" s="124"/>
      <c r="IE17" s="230" t="str">
        <f>UPPER(Заявка!B29)</f>
        <v/>
      </c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</row>
    <row r="18" spans="1:252" s="119" customFormat="1" ht="13.5" customHeight="1">
      <c r="A18" s="228" t="s">
        <v>119</v>
      </c>
      <c r="B18" s="228"/>
      <c r="C18" s="228"/>
      <c r="D18" s="228"/>
      <c r="E18" s="228"/>
      <c r="F18" s="228"/>
      <c r="G18" s="228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28" t="s">
        <v>119</v>
      </c>
      <c r="W18" s="228"/>
      <c r="X18" s="228"/>
      <c r="Y18" s="228"/>
      <c r="Z18" s="228"/>
      <c r="AA18" s="228"/>
      <c r="AB18" s="228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28" t="s">
        <v>119</v>
      </c>
      <c r="AR18" s="228"/>
      <c r="AS18" s="228"/>
      <c r="AT18" s="228"/>
      <c r="AU18" s="228"/>
      <c r="AV18" s="228"/>
      <c r="AW18" s="228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28" t="s">
        <v>119</v>
      </c>
      <c r="BM18" s="228"/>
      <c r="BN18" s="228"/>
      <c r="BO18" s="228"/>
      <c r="BP18" s="228"/>
      <c r="BQ18" s="228"/>
      <c r="BR18" s="228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28" t="s">
        <v>119</v>
      </c>
      <c r="CH18" s="228"/>
      <c r="CI18" s="228"/>
      <c r="CJ18" s="228"/>
      <c r="CK18" s="228"/>
      <c r="CL18" s="228"/>
      <c r="CM18" s="228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28" t="s">
        <v>119</v>
      </c>
      <c r="DC18" s="228"/>
      <c r="DD18" s="228"/>
      <c r="DE18" s="228"/>
      <c r="DF18" s="228"/>
      <c r="DG18" s="228"/>
      <c r="DH18" s="228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28" t="s">
        <v>119</v>
      </c>
      <c r="DX18" s="228"/>
      <c r="DY18" s="228"/>
      <c r="DZ18" s="228"/>
      <c r="EA18" s="228"/>
      <c r="EB18" s="228"/>
      <c r="EC18" s="228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28" t="s">
        <v>119</v>
      </c>
      <c r="ES18" s="228"/>
      <c r="ET18" s="228"/>
      <c r="EU18" s="228"/>
      <c r="EV18" s="228"/>
      <c r="EW18" s="228"/>
      <c r="EX18" s="228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28" t="s">
        <v>119</v>
      </c>
      <c r="FN18" s="228"/>
      <c r="FO18" s="228"/>
      <c r="FP18" s="228"/>
      <c r="FQ18" s="228"/>
      <c r="FR18" s="228"/>
      <c r="FS18" s="228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28" t="s">
        <v>119</v>
      </c>
      <c r="GI18" s="228"/>
      <c r="GJ18" s="228"/>
      <c r="GK18" s="228"/>
      <c r="GL18" s="228"/>
      <c r="GM18" s="228"/>
      <c r="GN18" s="228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28" t="s">
        <v>119</v>
      </c>
      <c r="HD18" s="228"/>
      <c r="HE18" s="228"/>
      <c r="HF18" s="228"/>
      <c r="HG18" s="228"/>
      <c r="HH18" s="228"/>
      <c r="HI18" s="228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28" t="s">
        <v>119</v>
      </c>
      <c r="HY18" s="228"/>
      <c r="HZ18" s="228"/>
      <c r="IA18" s="228"/>
      <c r="IB18" s="228"/>
      <c r="IC18" s="228"/>
      <c r="ID18" s="228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</row>
    <row r="19" spans="1:252" s="119" customFormat="1" ht="13.5" customHeight="1">
      <c r="A19" s="124"/>
      <c r="B19" s="124"/>
      <c r="C19" s="230">
        <f>Заявка!A18</f>
        <v>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124"/>
      <c r="W19" s="124"/>
      <c r="X19" s="230">
        <f>Заявка!A19</f>
        <v>0</v>
      </c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124"/>
      <c r="AR19" s="124"/>
      <c r="AS19" s="230">
        <f>Заявка!A20</f>
        <v>0</v>
      </c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124"/>
      <c r="BM19" s="124"/>
      <c r="BN19" s="230">
        <f>Заявка!A21</f>
        <v>0</v>
      </c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124"/>
      <c r="CH19" s="124"/>
      <c r="CI19" s="230">
        <f>Заявка!A22</f>
        <v>0</v>
      </c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124"/>
      <c r="DC19" s="124"/>
      <c r="DD19" s="230">
        <f>Заявка!A23</f>
        <v>0</v>
      </c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124"/>
      <c r="DX19" s="124"/>
      <c r="DY19" s="230">
        <f>Заявка!A24</f>
        <v>0</v>
      </c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124"/>
      <c r="ES19" s="124"/>
      <c r="ET19" s="230">
        <f>Заявка!A25</f>
        <v>0</v>
      </c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124"/>
      <c r="FN19" s="124"/>
      <c r="FO19" s="230">
        <f>Заявка!A26</f>
        <v>0</v>
      </c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124"/>
      <c r="GI19" s="124"/>
      <c r="GJ19" s="230">
        <f>Заявка!A27</f>
        <v>0</v>
      </c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0"/>
      <c r="HA19" s="230"/>
      <c r="HB19" s="230"/>
      <c r="HC19" s="124"/>
      <c r="HD19" s="124"/>
      <c r="HE19" s="230">
        <f>Заявка!A28</f>
        <v>0</v>
      </c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  <c r="HU19" s="230"/>
      <c r="HV19" s="230"/>
      <c r="HW19" s="230"/>
      <c r="HX19" s="124"/>
      <c r="HY19" s="124"/>
      <c r="HZ19" s="230">
        <f>Заявка!A29</f>
        <v>0</v>
      </c>
      <c r="IA19" s="230"/>
      <c r="IB19" s="230"/>
      <c r="IC19" s="230"/>
      <c r="ID19" s="230"/>
      <c r="IE19" s="230"/>
      <c r="IF19" s="230"/>
      <c r="IG19" s="230"/>
      <c r="IH19" s="230"/>
      <c r="II19" s="230"/>
      <c r="IJ19" s="230"/>
      <c r="IK19" s="230"/>
      <c r="IL19" s="230"/>
      <c r="IM19" s="230"/>
      <c r="IN19" s="230"/>
      <c r="IO19" s="230"/>
      <c r="IP19" s="230"/>
      <c r="IQ19" s="230"/>
      <c r="IR19" s="230"/>
    </row>
    <row r="20" spans="1:252" s="119" customFormat="1" ht="13.5" customHeight="1">
      <c r="A20" s="125" t="s">
        <v>44</v>
      </c>
      <c r="B20" s="126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125" t="s">
        <v>44</v>
      </c>
      <c r="W20" s="126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125" t="s">
        <v>44</v>
      </c>
      <c r="AR20" s="126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125" t="s">
        <v>44</v>
      </c>
      <c r="BM20" s="126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125" t="s">
        <v>44</v>
      </c>
      <c r="CH20" s="126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125" t="s">
        <v>44</v>
      </c>
      <c r="DC20" s="126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125" t="s">
        <v>44</v>
      </c>
      <c r="DX20" s="126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125" t="s">
        <v>44</v>
      </c>
      <c r="ES20" s="126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125" t="s">
        <v>44</v>
      </c>
      <c r="FN20" s="126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125" t="s">
        <v>44</v>
      </c>
      <c r="GI20" s="126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125" t="s">
        <v>44</v>
      </c>
      <c r="HD20" s="126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125" t="s">
        <v>44</v>
      </c>
      <c r="HY20" s="126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</row>
    <row r="21" spans="1:252" s="119" customFormat="1" ht="13.5" customHeight="1">
      <c r="A21" s="124"/>
      <c r="B21" s="230">
        <f>Заявка!C18</f>
        <v>0</v>
      </c>
      <c r="C21" s="230"/>
      <c r="D21" s="230"/>
      <c r="E21" s="127"/>
      <c r="F21" s="127"/>
      <c r="G21" s="127"/>
      <c r="H21" s="127"/>
      <c r="I21" s="231" t="str">
        <f>Заявка!G18</f>
        <v xml:space="preserve"> </v>
      </c>
      <c r="J21" s="231"/>
      <c r="K21" s="231"/>
      <c r="L21" s="231"/>
      <c r="M21" s="232" t="s">
        <v>120</v>
      </c>
      <c r="N21" s="232"/>
      <c r="O21" s="232"/>
      <c r="P21" s="233" t="str">
        <f>IF(ISBLANK(Заявка!H18),"",Заявка!H18&amp;" /")</f>
        <v/>
      </c>
      <c r="Q21" s="233"/>
      <c r="R21" s="233"/>
      <c r="S21" s="233"/>
      <c r="T21" s="233"/>
      <c r="U21" s="233"/>
      <c r="V21" s="124"/>
      <c r="W21" s="230">
        <f>Заявка!C19</f>
        <v>0</v>
      </c>
      <c r="X21" s="230"/>
      <c r="Y21" s="230"/>
      <c r="Z21" s="127"/>
      <c r="AA21" s="127"/>
      <c r="AB21" s="127"/>
      <c r="AC21" s="127"/>
      <c r="AD21" s="231" t="str">
        <f>Заявка!G19</f>
        <v xml:space="preserve"> </v>
      </c>
      <c r="AE21" s="231"/>
      <c r="AF21" s="231"/>
      <c r="AG21" s="231"/>
      <c r="AH21" s="232" t="s">
        <v>120</v>
      </c>
      <c r="AI21" s="232"/>
      <c r="AJ21" s="232"/>
      <c r="AK21" s="233" t="str">
        <f>IF(ISBLANK(Заявка!H19),"",Заявка!H19&amp;" /")</f>
        <v/>
      </c>
      <c r="AL21" s="233"/>
      <c r="AM21" s="233"/>
      <c r="AN21" s="233"/>
      <c r="AO21" s="233"/>
      <c r="AP21" s="233"/>
      <c r="AQ21" s="124"/>
      <c r="AR21" s="230">
        <f>Заявка!C20</f>
        <v>0</v>
      </c>
      <c r="AS21" s="230"/>
      <c r="AT21" s="230"/>
      <c r="AU21" s="127"/>
      <c r="AV21" s="127"/>
      <c r="AW21" s="127"/>
      <c r="AX21" s="127"/>
      <c r="AY21" s="231" t="str">
        <f>Заявка!G20</f>
        <v xml:space="preserve"> </v>
      </c>
      <c r="AZ21" s="231"/>
      <c r="BA21" s="231"/>
      <c r="BB21" s="231"/>
      <c r="BC21" s="232" t="s">
        <v>120</v>
      </c>
      <c r="BD21" s="232"/>
      <c r="BE21" s="232"/>
      <c r="BF21" s="233" t="str">
        <f>IF(ISBLANK(Заявка!H20),"",Заявка!H20&amp;" /")</f>
        <v/>
      </c>
      <c r="BG21" s="233"/>
      <c r="BH21" s="233"/>
      <c r="BI21" s="233"/>
      <c r="BJ21" s="233"/>
      <c r="BK21" s="233"/>
      <c r="BL21" s="124"/>
      <c r="BM21" s="230">
        <f>Заявка!C21</f>
        <v>0</v>
      </c>
      <c r="BN21" s="230"/>
      <c r="BO21" s="230"/>
      <c r="BP21" s="127"/>
      <c r="BQ21" s="127"/>
      <c r="BR21" s="127"/>
      <c r="BS21" s="127"/>
      <c r="BT21" s="231" t="str">
        <f>Заявка!G21</f>
        <v xml:space="preserve"> </v>
      </c>
      <c r="BU21" s="231"/>
      <c r="BV21" s="231"/>
      <c r="BW21" s="231"/>
      <c r="BX21" s="232" t="s">
        <v>120</v>
      </c>
      <c r="BY21" s="232"/>
      <c r="BZ21" s="232"/>
      <c r="CA21" s="233" t="str">
        <f>IF(ISBLANK(Заявка!H21),"",Заявка!H21&amp;" /")</f>
        <v/>
      </c>
      <c r="CB21" s="233"/>
      <c r="CC21" s="233"/>
      <c r="CD21" s="233"/>
      <c r="CE21" s="233"/>
      <c r="CF21" s="233"/>
      <c r="CG21" s="124"/>
      <c r="CH21" s="230">
        <f>Заявка!C22</f>
        <v>0</v>
      </c>
      <c r="CI21" s="230"/>
      <c r="CJ21" s="230"/>
      <c r="CK21" s="127"/>
      <c r="CL21" s="127"/>
      <c r="CM21" s="127"/>
      <c r="CN21" s="127"/>
      <c r="CO21" s="231" t="str">
        <f>Заявка!G22</f>
        <v xml:space="preserve"> </v>
      </c>
      <c r="CP21" s="231"/>
      <c r="CQ21" s="231"/>
      <c r="CR21" s="231"/>
      <c r="CS21" s="232" t="s">
        <v>120</v>
      </c>
      <c r="CT21" s="232"/>
      <c r="CU21" s="232"/>
      <c r="CV21" s="233" t="str">
        <f>IF(ISBLANK(Заявка!H22),"",Заявка!H22&amp;" /")</f>
        <v/>
      </c>
      <c r="CW21" s="233"/>
      <c r="CX21" s="233"/>
      <c r="CY21" s="233"/>
      <c r="CZ21" s="233"/>
      <c r="DA21" s="233"/>
      <c r="DB21" s="124"/>
      <c r="DC21" s="230">
        <f>Заявка!C23</f>
        <v>0</v>
      </c>
      <c r="DD21" s="230"/>
      <c r="DE21" s="230"/>
      <c r="DF21" s="127"/>
      <c r="DG21" s="127"/>
      <c r="DH21" s="127"/>
      <c r="DI21" s="127"/>
      <c r="DJ21" s="231" t="str">
        <f>Заявка!G23</f>
        <v xml:space="preserve"> </v>
      </c>
      <c r="DK21" s="231"/>
      <c r="DL21" s="231"/>
      <c r="DM21" s="231"/>
      <c r="DN21" s="232" t="s">
        <v>120</v>
      </c>
      <c r="DO21" s="232"/>
      <c r="DP21" s="232"/>
      <c r="DQ21" s="233" t="str">
        <f>IF(ISBLANK(Заявка!H23),"",Заявка!H23&amp;" /")</f>
        <v/>
      </c>
      <c r="DR21" s="233"/>
      <c r="DS21" s="233"/>
      <c r="DT21" s="233"/>
      <c r="DU21" s="233"/>
      <c r="DV21" s="233"/>
      <c r="DW21" s="124"/>
      <c r="DX21" s="230">
        <f>Заявка!C24</f>
        <v>0</v>
      </c>
      <c r="DY21" s="230"/>
      <c r="DZ21" s="230"/>
      <c r="EA21" s="127"/>
      <c r="EB21" s="127"/>
      <c r="EC21" s="127"/>
      <c r="ED21" s="127"/>
      <c r="EE21" s="231" t="str">
        <f>Заявка!G24</f>
        <v xml:space="preserve"> </v>
      </c>
      <c r="EF21" s="231"/>
      <c r="EG21" s="231"/>
      <c r="EH21" s="231"/>
      <c r="EI21" s="232" t="s">
        <v>120</v>
      </c>
      <c r="EJ21" s="232"/>
      <c r="EK21" s="232"/>
      <c r="EL21" s="233" t="str">
        <f>IF(ISBLANK(Заявка!H24),"",Заявка!H24&amp;" /")</f>
        <v/>
      </c>
      <c r="EM21" s="233"/>
      <c r="EN21" s="233"/>
      <c r="EO21" s="233"/>
      <c r="EP21" s="233"/>
      <c r="EQ21" s="233"/>
      <c r="ER21" s="124"/>
      <c r="ES21" s="230">
        <f>Заявка!C25</f>
        <v>0</v>
      </c>
      <c r="ET21" s="230"/>
      <c r="EU21" s="230"/>
      <c r="EV21" s="127"/>
      <c r="EW21" s="127"/>
      <c r="EX21" s="127"/>
      <c r="EY21" s="127"/>
      <c r="EZ21" s="231" t="str">
        <f>Заявка!G24</f>
        <v xml:space="preserve"> </v>
      </c>
      <c r="FA21" s="231"/>
      <c r="FB21" s="231"/>
      <c r="FC21" s="231"/>
      <c r="FD21" s="232" t="s">
        <v>120</v>
      </c>
      <c r="FE21" s="232"/>
      <c r="FF21" s="232"/>
      <c r="FG21" s="233" t="str">
        <f>IF(ISBLANK(Заявка!H25),"",Заявка!H25&amp;" /")</f>
        <v/>
      </c>
      <c r="FH21" s="233"/>
      <c r="FI21" s="233"/>
      <c r="FJ21" s="233"/>
      <c r="FK21" s="233"/>
      <c r="FL21" s="233"/>
      <c r="FM21" s="124"/>
      <c r="FN21" s="230">
        <f>Заявка!C26</f>
        <v>0</v>
      </c>
      <c r="FO21" s="230"/>
      <c r="FP21" s="230"/>
      <c r="FQ21" s="127"/>
      <c r="FR21" s="127"/>
      <c r="FS21" s="127"/>
      <c r="FT21" s="127"/>
      <c r="FU21" s="231" t="str">
        <f>Заявка!G26</f>
        <v/>
      </c>
      <c r="FV21" s="231"/>
      <c r="FW21" s="231"/>
      <c r="FX21" s="231"/>
      <c r="FY21" s="232" t="s">
        <v>120</v>
      </c>
      <c r="FZ21" s="232"/>
      <c r="GA21" s="232"/>
      <c r="GB21" s="233" t="str">
        <f>IF(ISBLANK(Заявка!H26),"",Заявка!H26&amp;" /")</f>
        <v/>
      </c>
      <c r="GC21" s="233"/>
      <c r="GD21" s="233"/>
      <c r="GE21" s="233"/>
      <c r="GF21" s="233"/>
      <c r="GG21" s="233"/>
      <c r="GH21" s="124"/>
      <c r="GI21" s="230">
        <f>Заявка!C27</f>
        <v>0</v>
      </c>
      <c r="GJ21" s="230"/>
      <c r="GK21" s="230"/>
      <c r="GL21" s="127"/>
      <c r="GM21" s="127"/>
      <c r="GN21" s="127"/>
      <c r="GO21" s="127"/>
      <c r="GP21" s="231" t="str">
        <f>Заявка!G27</f>
        <v/>
      </c>
      <c r="GQ21" s="231"/>
      <c r="GR21" s="231"/>
      <c r="GS21" s="231"/>
      <c r="GT21" s="232" t="s">
        <v>120</v>
      </c>
      <c r="GU21" s="232"/>
      <c r="GV21" s="232"/>
      <c r="GW21" s="233" t="str">
        <f>IF(ISBLANK(Заявка!H27),"",Заявка!H27&amp;" /")</f>
        <v/>
      </c>
      <c r="GX21" s="233"/>
      <c r="GY21" s="233"/>
      <c r="GZ21" s="233"/>
      <c r="HA21" s="233"/>
      <c r="HB21" s="233"/>
      <c r="HC21" s="124"/>
      <c r="HD21" s="230">
        <f>Заявка!C28</f>
        <v>0</v>
      </c>
      <c r="HE21" s="230"/>
      <c r="HF21" s="230"/>
      <c r="HG21" s="127"/>
      <c r="HH21" s="127"/>
      <c r="HI21" s="127"/>
      <c r="HJ21" s="127"/>
      <c r="HK21" s="231" t="str">
        <f>Заявка!G28</f>
        <v/>
      </c>
      <c r="HL21" s="231"/>
      <c r="HM21" s="231"/>
      <c r="HN21" s="231"/>
      <c r="HO21" s="232" t="s">
        <v>120</v>
      </c>
      <c r="HP21" s="232"/>
      <c r="HQ21" s="232"/>
      <c r="HR21" s="233" t="str">
        <f>IF(ISBLANK(Заявка!H28),"",Заявка!H28&amp;" /")</f>
        <v/>
      </c>
      <c r="HS21" s="233"/>
      <c r="HT21" s="233"/>
      <c r="HU21" s="233"/>
      <c r="HV21" s="233"/>
      <c r="HW21" s="233"/>
      <c r="HX21" s="124"/>
      <c r="HY21" s="230">
        <f>Заявка!C29</f>
        <v>0</v>
      </c>
      <c r="HZ21" s="230"/>
      <c r="IA21" s="230"/>
      <c r="IB21" s="127"/>
      <c r="IC21" s="127"/>
      <c r="ID21" s="127"/>
      <c r="IE21" s="127"/>
      <c r="IF21" s="231" t="str">
        <f>Заявка!G29</f>
        <v/>
      </c>
      <c r="IG21" s="231"/>
      <c r="IH21" s="231"/>
      <c r="II21" s="231"/>
      <c r="IJ21" s="232" t="s">
        <v>120</v>
      </c>
      <c r="IK21" s="232"/>
      <c r="IL21" s="232"/>
      <c r="IM21" s="233" t="str">
        <f>IF(ISBLANK(Заявка!H29),"",Заявка!H29&amp;" /")</f>
        <v/>
      </c>
      <c r="IN21" s="233"/>
      <c r="IO21" s="233"/>
      <c r="IP21" s="233"/>
      <c r="IQ21" s="233"/>
      <c r="IR21" s="233"/>
    </row>
    <row r="22" spans="1:252" s="119" customFormat="1" ht="13.5" customHeight="1">
      <c r="A22" s="125" t="s">
        <v>121</v>
      </c>
      <c r="B22" s="230"/>
      <c r="C22" s="230"/>
      <c r="D22" s="230"/>
      <c r="E22" s="234" t="s">
        <v>122</v>
      </c>
      <c r="F22" s="234"/>
      <c r="G22" s="234"/>
      <c r="H22" s="234"/>
      <c r="I22" s="231"/>
      <c r="J22" s="231"/>
      <c r="K22" s="231"/>
      <c r="L22" s="231"/>
      <c r="M22" s="232"/>
      <c r="N22" s="232"/>
      <c r="O22" s="232"/>
      <c r="P22" s="235" t="str">
        <f>IF(ISBLANK(Заявка!I18),"",Заявка!I18)</f>
        <v/>
      </c>
      <c r="Q22" s="235"/>
      <c r="R22" s="235"/>
      <c r="S22" s="235"/>
      <c r="T22" s="235"/>
      <c r="U22" s="235"/>
      <c r="V22" s="125" t="s">
        <v>121</v>
      </c>
      <c r="W22" s="230"/>
      <c r="X22" s="230"/>
      <c r="Y22" s="230"/>
      <c r="Z22" s="234" t="s">
        <v>122</v>
      </c>
      <c r="AA22" s="234"/>
      <c r="AB22" s="234"/>
      <c r="AC22" s="234"/>
      <c r="AD22" s="231"/>
      <c r="AE22" s="231"/>
      <c r="AF22" s="231"/>
      <c r="AG22" s="231"/>
      <c r="AH22" s="232"/>
      <c r="AI22" s="232"/>
      <c r="AJ22" s="232"/>
      <c r="AK22" s="235">
        <f>Заявка!I19</f>
        <v>0</v>
      </c>
      <c r="AL22" s="235"/>
      <c r="AM22" s="235"/>
      <c r="AN22" s="235"/>
      <c r="AO22" s="235"/>
      <c r="AP22" s="235"/>
      <c r="AQ22" s="125" t="s">
        <v>121</v>
      </c>
      <c r="AR22" s="230"/>
      <c r="AS22" s="230"/>
      <c r="AT22" s="230"/>
      <c r="AU22" s="234" t="s">
        <v>122</v>
      </c>
      <c r="AV22" s="234"/>
      <c r="AW22" s="234"/>
      <c r="AX22" s="234"/>
      <c r="AY22" s="231"/>
      <c r="AZ22" s="231"/>
      <c r="BA22" s="231"/>
      <c r="BB22" s="231"/>
      <c r="BC22" s="232"/>
      <c r="BD22" s="232"/>
      <c r="BE22" s="232"/>
      <c r="BF22" s="235">
        <f>Заявка!I20</f>
        <v>0</v>
      </c>
      <c r="BG22" s="235"/>
      <c r="BH22" s="235"/>
      <c r="BI22" s="235"/>
      <c r="BJ22" s="235"/>
      <c r="BK22" s="235"/>
      <c r="BL22" s="125" t="s">
        <v>121</v>
      </c>
      <c r="BM22" s="230"/>
      <c r="BN22" s="230"/>
      <c r="BO22" s="230"/>
      <c r="BP22" s="234" t="s">
        <v>122</v>
      </c>
      <c r="BQ22" s="234"/>
      <c r="BR22" s="234"/>
      <c r="BS22" s="234"/>
      <c r="BT22" s="231"/>
      <c r="BU22" s="231"/>
      <c r="BV22" s="231"/>
      <c r="BW22" s="231"/>
      <c r="BX22" s="232"/>
      <c r="BY22" s="232"/>
      <c r="BZ22" s="232"/>
      <c r="CA22" s="235">
        <f>Заявка!I21</f>
        <v>0</v>
      </c>
      <c r="CB22" s="235"/>
      <c r="CC22" s="235"/>
      <c r="CD22" s="235"/>
      <c r="CE22" s="235"/>
      <c r="CF22" s="235"/>
      <c r="CG22" s="125" t="s">
        <v>121</v>
      </c>
      <c r="CH22" s="230"/>
      <c r="CI22" s="230"/>
      <c r="CJ22" s="230"/>
      <c r="CK22" s="234" t="s">
        <v>122</v>
      </c>
      <c r="CL22" s="234"/>
      <c r="CM22" s="234"/>
      <c r="CN22" s="234"/>
      <c r="CO22" s="231"/>
      <c r="CP22" s="231"/>
      <c r="CQ22" s="231"/>
      <c r="CR22" s="231"/>
      <c r="CS22" s="232"/>
      <c r="CT22" s="232"/>
      <c r="CU22" s="232"/>
      <c r="CV22" s="235">
        <f>Заявка!I22</f>
        <v>0</v>
      </c>
      <c r="CW22" s="235"/>
      <c r="CX22" s="235"/>
      <c r="CY22" s="235"/>
      <c r="CZ22" s="235"/>
      <c r="DA22" s="235"/>
      <c r="DB22" s="125" t="s">
        <v>121</v>
      </c>
      <c r="DC22" s="230"/>
      <c r="DD22" s="230"/>
      <c r="DE22" s="230"/>
      <c r="DF22" s="234" t="s">
        <v>122</v>
      </c>
      <c r="DG22" s="234"/>
      <c r="DH22" s="234"/>
      <c r="DI22" s="234"/>
      <c r="DJ22" s="231"/>
      <c r="DK22" s="231"/>
      <c r="DL22" s="231"/>
      <c r="DM22" s="231"/>
      <c r="DN22" s="232"/>
      <c r="DO22" s="232"/>
      <c r="DP22" s="232"/>
      <c r="DQ22" s="235">
        <f>Заявка!I23</f>
        <v>0</v>
      </c>
      <c r="DR22" s="235"/>
      <c r="DS22" s="235"/>
      <c r="DT22" s="235"/>
      <c r="DU22" s="235"/>
      <c r="DV22" s="235"/>
      <c r="DW22" s="125" t="s">
        <v>121</v>
      </c>
      <c r="DX22" s="230"/>
      <c r="DY22" s="230"/>
      <c r="DZ22" s="230"/>
      <c r="EA22" s="234" t="s">
        <v>122</v>
      </c>
      <c r="EB22" s="234"/>
      <c r="EC22" s="234"/>
      <c r="ED22" s="234"/>
      <c r="EE22" s="231"/>
      <c r="EF22" s="231"/>
      <c r="EG22" s="231"/>
      <c r="EH22" s="231"/>
      <c r="EI22" s="232"/>
      <c r="EJ22" s="232"/>
      <c r="EK22" s="232"/>
      <c r="EL22" s="235">
        <f>Заявка!I24</f>
        <v>0</v>
      </c>
      <c r="EM22" s="235"/>
      <c r="EN22" s="235"/>
      <c r="EO22" s="235"/>
      <c r="EP22" s="235"/>
      <c r="EQ22" s="235"/>
      <c r="ER22" s="125" t="s">
        <v>121</v>
      </c>
      <c r="ES22" s="230"/>
      <c r="ET22" s="230"/>
      <c r="EU22" s="230"/>
      <c r="EV22" s="234" t="s">
        <v>122</v>
      </c>
      <c r="EW22" s="234"/>
      <c r="EX22" s="234"/>
      <c r="EY22" s="234"/>
      <c r="EZ22" s="231"/>
      <c r="FA22" s="231"/>
      <c r="FB22" s="231"/>
      <c r="FC22" s="231"/>
      <c r="FD22" s="232"/>
      <c r="FE22" s="232"/>
      <c r="FF22" s="232"/>
      <c r="FG22" s="235">
        <f>Заявка!I25</f>
        <v>0</v>
      </c>
      <c r="FH22" s="235"/>
      <c r="FI22" s="235"/>
      <c r="FJ22" s="235"/>
      <c r="FK22" s="235"/>
      <c r="FL22" s="235"/>
      <c r="FM22" s="125" t="s">
        <v>121</v>
      </c>
      <c r="FN22" s="230"/>
      <c r="FO22" s="230"/>
      <c r="FP22" s="230"/>
      <c r="FQ22" s="234" t="s">
        <v>122</v>
      </c>
      <c r="FR22" s="234"/>
      <c r="FS22" s="234"/>
      <c r="FT22" s="234"/>
      <c r="FU22" s="231"/>
      <c r="FV22" s="231"/>
      <c r="FW22" s="231"/>
      <c r="FX22" s="231"/>
      <c r="FY22" s="232"/>
      <c r="FZ22" s="232"/>
      <c r="GA22" s="232"/>
      <c r="GB22" s="235">
        <f>Заявка!I26</f>
        <v>0</v>
      </c>
      <c r="GC22" s="235"/>
      <c r="GD22" s="235"/>
      <c r="GE22" s="235"/>
      <c r="GF22" s="235"/>
      <c r="GG22" s="235"/>
      <c r="GH22" s="125" t="s">
        <v>121</v>
      </c>
      <c r="GI22" s="230"/>
      <c r="GJ22" s="230"/>
      <c r="GK22" s="230"/>
      <c r="GL22" s="234" t="s">
        <v>122</v>
      </c>
      <c r="GM22" s="234"/>
      <c r="GN22" s="234"/>
      <c r="GO22" s="234"/>
      <c r="GP22" s="231"/>
      <c r="GQ22" s="231"/>
      <c r="GR22" s="231"/>
      <c r="GS22" s="231"/>
      <c r="GT22" s="232"/>
      <c r="GU22" s="232"/>
      <c r="GV22" s="232"/>
      <c r="GW22" s="235">
        <f>Заявка!I27</f>
        <v>0</v>
      </c>
      <c r="GX22" s="235"/>
      <c r="GY22" s="235"/>
      <c r="GZ22" s="235"/>
      <c r="HA22" s="235"/>
      <c r="HB22" s="235"/>
      <c r="HC22" s="125" t="s">
        <v>121</v>
      </c>
      <c r="HD22" s="230"/>
      <c r="HE22" s="230"/>
      <c r="HF22" s="230"/>
      <c r="HG22" s="234" t="s">
        <v>122</v>
      </c>
      <c r="HH22" s="234"/>
      <c r="HI22" s="234"/>
      <c r="HJ22" s="234"/>
      <c r="HK22" s="231"/>
      <c r="HL22" s="231"/>
      <c r="HM22" s="231"/>
      <c r="HN22" s="231"/>
      <c r="HO22" s="232"/>
      <c r="HP22" s="232"/>
      <c r="HQ22" s="232"/>
      <c r="HR22" s="235">
        <f>Заявка!I28</f>
        <v>0</v>
      </c>
      <c r="HS22" s="235"/>
      <c r="HT22" s="235"/>
      <c r="HU22" s="235"/>
      <c r="HV22" s="235"/>
      <c r="HW22" s="235"/>
      <c r="HX22" s="125" t="s">
        <v>121</v>
      </c>
      <c r="HY22" s="230"/>
      <c r="HZ22" s="230"/>
      <c r="IA22" s="230"/>
      <c r="IB22" s="234" t="s">
        <v>122</v>
      </c>
      <c r="IC22" s="234"/>
      <c r="ID22" s="234"/>
      <c r="IE22" s="234"/>
      <c r="IF22" s="231"/>
      <c r="IG22" s="231"/>
      <c r="IH22" s="231"/>
      <c r="II22" s="231"/>
      <c r="IJ22" s="232"/>
      <c r="IK22" s="232"/>
      <c r="IL22" s="232"/>
      <c r="IM22" s="235">
        <f>Заявка!I29</f>
        <v>0</v>
      </c>
      <c r="IN22" s="235"/>
      <c r="IO22" s="235"/>
      <c r="IP22" s="235"/>
      <c r="IQ22" s="235"/>
      <c r="IR22" s="235"/>
    </row>
    <row r="23" spans="1:252" s="119" customFormat="1" ht="13.5" customHeight="1">
      <c r="A23" s="124"/>
      <c r="B23" s="124"/>
      <c r="C23" s="124"/>
      <c r="D23" s="238" t="str">
        <f>IF(Заявка!J18=Заявка!A43,Заявка!K18,IF(Заявка!J18=Заявка!A44,"UCI "&amp;Заявка!K18,IF(Заявка!J18=Заявка!A45,"ICU "&amp;Заявка!K18,IF(Заявка!J18=Заявка!A46,"",IF(Заявка!J18=Заявка!A47,Заявка!J18,Заявка!J18&amp;" № "&amp;Заявка!K18&amp;",")))))</f>
        <v xml:space="preserve"> № ,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  <c r="Q23" s="239"/>
      <c r="R23" s="239"/>
      <c r="S23" s="239"/>
      <c r="T23" s="239"/>
      <c r="U23" s="239"/>
      <c r="V23" s="124"/>
      <c r="W23" s="124"/>
      <c r="X23" s="124"/>
      <c r="Y23" s="238" t="str">
        <f>IF(Заявка!J19=Заявка!A43,Заявка!K19,IF(Заявка!J19=Заявка!A44,"UCI "&amp;Заявка!K19,IF(Заявка!J19=Заявка!A45,"ICU "&amp;Заявка!K19,IF(Заявка!J19=Заявка!A46,"",IF(Заявка!J19=Заявка!A47,Заявка!J19,Заявка!J19&amp;" № "&amp;Заявка!K19&amp;",")))))</f>
        <v xml:space="preserve"> № ,</v>
      </c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40"/>
      <c r="AL23" s="240"/>
      <c r="AM23" s="240"/>
      <c r="AN23" s="240"/>
      <c r="AO23" s="240"/>
      <c r="AP23" s="240"/>
      <c r="AQ23" s="124"/>
      <c r="AR23" s="124"/>
      <c r="AS23" s="124"/>
      <c r="AT23" s="237" t="str">
        <f>IF(Заявка!J20=Заявка!A43,Заявка!K20,IF(Заявка!J20=Заявка!A44,"UCI "&amp;Заявка!K20,IF(Заявка!J20=Заявка!A45,"ICU "&amp;Заявка!K20,IF(Заявка!J20=Заявка!A46,"",IF(Заявка!J20=Заявка!A47,Заявка!J20,Заявка!J20&amp;" № "&amp;Заявка!K20&amp;",")))))</f>
        <v xml:space="preserve"> № ,</v>
      </c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9"/>
      <c r="BG23" s="239"/>
      <c r="BH23" s="239"/>
      <c r="BI23" s="239"/>
      <c r="BJ23" s="239"/>
      <c r="BK23" s="239"/>
      <c r="BL23" s="124"/>
      <c r="BM23" s="124"/>
      <c r="BN23" s="124"/>
      <c r="BO23" s="237" t="e">
        <f>IF(Заявка!J21=Заявка!A43,Заявка!#REF!,IF(Заявка!J21=Заявка!A44,"UCI "&amp;Заявка!#REF!,IF(Заявка!J21=Заявка!A45,"ICU "&amp;Заявка!#REF!,IF(Заявка!J21=Заявка!A46,"",IF(Заявка!J21=Заявка!A47,Заявка!J21,Заявка!J21&amp;" № "&amp;Заявка!#REF!&amp;",")))))</f>
        <v>#REF!</v>
      </c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6"/>
      <c r="CB23" s="236"/>
      <c r="CC23" s="236"/>
      <c r="CD23" s="236"/>
      <c r="CE23" s="236"/>
      <c r="CF23" s="236"/>
      <c r="CG23" s="124"/>
      <c r="CH23" s="124"/>
      <c r="CI23" s="124"/>
      <c r="CJ23" s="237" t="str">
        <f>IF(Заявка!J22=Заявка!A43,Заявка!K22,IF(Заявка!J22=Заявка!A44,"UCI "&amp;Заявка!K22,IF(Заявка!J22=Заявка!A45,"ICU "&amp;Заявка!K22,IF(Заявка!J22=Заявка!A46,"",IF(Заявка!J22=Заявка!A47,Заявка!J22,Заявка!J22&amp;" № "&amp;Заявка!K22&amp;",")))))</f>
        <v xml:space="preserve"> № ,</v>
      </c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6"/>
      <c r="CW23" s="236"/>
      <c r="CX23" s="236"/>
      <c r="CY23" s="236"/>
      <c r="CZ23" s="236"/>
      <c r="DA23" s="236"/>
      <c r="DB23" s="124"/>
      <c r="DC23" s="124"/>
      <c r="DD23" s="124"/>
      <c r="DE23" s="237" t="str">
        <f>IF(Заявка!J23=Заявка!A43,Заявка!K23,IF(Заявка!J23=Заявка!A44,"UCI "&amp;Заявка!K23,IF(Заявка!J23=Заявка!A45,"ICU "&amp;Заявка!K23,IF(Заявка!J23=Заявка!A46,"",IF(Заявка!J23=Заявка!A47,Заявка!J23,Заявка!J23&amp;" № "&amp;Заявка!K23&amp;",")))))</f>
        <v xml:space="preserve"> № ,</v>
      </c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6"/>
      <c r="DR23" s="236"/>
      <c r="DS23" s="236"/>
      <c r="DT23" s="236"/>
      <c r="DU23" s="236"/>
      <c r="DV23" s="236"/>
      <c r="DW23" s="124"/>
      <c r="DX23" s="124"/>
      <c r="DY23" s="124"/>
      <c r="DZ23" s="237" t="str">
        <f>IF(Заявка!J24=Заявка!A43,Заявка!K24,IF(Заявка!J24=Заявка!A44,"UCI "&amp;Заявка!K24,IF(Заявка!J24=Заявка!A45,"ICU "&amp;Заявка!K24,IF(Заявка!J24=Заявка!A46,"",IF(Заявка!J24=Заявка!A47,Заявка!J24,Заявка!J24&amp;" № "&amp;Заявка!K24&amp;",")))))</f>
        <v xml:space="preserve"> № ,</v>
      </c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6"/>
      <c r="EM23" s="236"/>
      <c r="EN23" s="236"/>
      <c r="EO23" s="236"/>
      <c r="EP23" s="236"/>
      <c r="EQ23" s="236"/>
      <c r="ER23" s="124"/>
      <c r="ES23" s="124"/>
      <c r="ET23" s="124"/>
      <c r="EU23" s="237" t="str">
        <f>IF(Заявка!J25=Заявка!A43,Заявка!K25,IF(Заявка!J25=Заявка!A44,"UCI "&amp;Заявка!K25,IF(Заявка!J25=Заявка!A45,"ICU "&amp;Заявка!K25,IF(Заявка!J25=Заявка!A46,"",IF(Заявка!J25=Заявка!A47,Заявка!J25,Заявка!J25&amp;" № "&amp;Заявка!K25&amp;",")))))</f>
        <v xml:space="preserve"> № ,</v>
      </c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6"/>
      <c r="FH23" s="236"/>
      <c r="FI23" s="236"/>
      <c r="FJ23" s="236"/>
      <c r="FK23" s="236"/>
      <c r="FL23" s="236"/>
      <c r="FM23" s="124"/>
      <c r="FN23" s="124"/>
      <c r="FO23" s="124"/>
      <c r="FP23" s="237" t="str">
        <f>IF(Заявка!J26=Заявка!A43,Заявка!K26,IF(Заявка!J26=Заявка!A44,"UCI "&amp;Заявка!K26,IF(Заявка!J26=Заявка!A45,"ICU "&amp;Заявка!K26,IF(Заявка!J26=Заявка!A46,"",IF(Заявка!J26=Заявка!A47,Заявка!J26,Заявка!J26&amp;" № "&amp;Заявка!K26&amp;",")))))</f>
        <v xml:space="preserve"> № ,</v>
      </c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6"/>
      <c r="GC23" s="236"/>
      <c r="GD23" s="236"/>
      <c r="GE23" s="236"/>
      <c r="GF23" s="236"/>
      <c r="GG23" s="236"/>
      <c r="GH23" s="124"/>
      <c r="GI23" s="124"/>
      <c r="GJ23" s="124"/>
      <c r="GK23" s="237" t="str">
        <f>IF(Заявка!J27=Заявка!A43,Заявка!K27,IF(Заявка!J27=Заявка!A44,"UCI "&amp;Заявка!K27,IF(Заявка!J27=Заявка!A45,"ICU "&amp;Заявка!K27,IF(Заявка!J27=Заявка!A46,"",IF(Заявка!J27=Заявка!A47,Заявка!J27,Заявка!J27&amp;" № "&amp;Заявка!K27&amp;",")))))</f>
        <v xml:space="preserve"> № ,</v>
      </c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6"/>
      <c r="GX23" s="236"/>
      <c r="GY23" s="236"/>
      <c r="GZ23" s="236"/>
      <c r="HA23" s="236"/>
      <c r="HB23" s="236"/>
      <c r="HC23" s="124"/>
      <c r="HD23" s="124"/>
      <c r="HE23" s="124"/>
      <c r="HF23" s="237" t="str">
        <f>IF(Заявка!J28=Заявка!A43,Заявка!K28,IF(Заявка!J28=Заявка!A44,"UCI "&amp;Заявка!K28,IF(Заявка!J28=Заявка!A45,"ICU "&amp;Заявка!K28,IF(Заявка!J28=Заявка!A46,"",IF(Заявка!J28=Заявка!A47,Заявка!J28,Заявка!J28&amp;" № "&amp;Заявка!K28&amp;",")))))</f>
        <v xml:space="preserve"> № ,</v>
      </c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6"/>
      <c r="HS23" s="236"/>
      <c r="HT23" s="236"/>
      <c r="HU23" s="236"/>
      <c r="HV23" s="236"/>
      <c r="HW23" s="236"/>
      <c r="HX23" s="124"/>
      <c r="HY23" s="124"/>
      <c r="HZ23" s="124"/>
      <c r="IA23" s="237" t="str">
        <f>IF(Заявка!J29=Заявка!A43,Заявка!K29,IF(Заявка!J29=Заявка!A44,"UCI "&amp;Заявка!K29,IF(Заявка!J29=Заявка!A45,"ICU "&amp;Заявка!K29,IF(Заявка!J29=Заявка!A46,"",IF(Заявка!J29=Заявка!A47,Заявка!J29,Заявка!J29&amp;" № "&amp;Заявка!K29&amp;",")))))</f>
        <v xml:space="preserve"> № ,</v>
      </c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6"/>
      <c r="IN23" s="236"/>
      <c r="IO23" s="236"/>
      <c r="IP23" s="236"/>
      <c r="IQ23" s="236"/>
      <c r="IR23" s="236"/>
    </row>
    <row r="24" spans="1:252" s="119" customFormat="1" ht="13.5" customHeight="1">
      <c r="A24" s="228" t="s">
        <v>123</v>
      </c>
      <c r="B24" s="228"/>
      <c r="C24" s="22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9"/>
      <c r="Q24" s="239"/>
      <c r="R24" s="239"/>
      <c r="S24" s="239"/>
      <c r="T24" s="239"/>
      <c r="U24" s="239"/>
      <c r="V24" s="228" t="s">
        <v>123</v>
      </c>
      <c r="W24" s="228"/>
      <c r="X24" s="22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40"/>
      <c r="AL24" s="240"/>
      <c r="AM24" s="240"/>
      <c r="AN24" s="240"/>
      <c r="AO24" s="240"/>
      <c r="AP24" s="240"/>
      <c r="AQ24" s="228" t="s">
        <v>123</v>
      </c>
      <c r="AR24" s="228"/>
      <c r="AS24" s="228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9"/>
      <c r="BG24" s="239"/>
      <c r="BH24" s="239"/>
      <c r="BI24" s="239"/>
      <c r="BJ24" s="239"/>
      <c r="BK24" s="239"/>
      <c r="BL24" s="228" t="s">
        <v>123</v>
      </c>
      <c r="BM24" s="228"/>
      <c r="BN24" s="228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6"/>
      <c r="CB24" s="236"/>
      <c r="CC24" s="236"/>
      <c r="CD24" s="236"/>
      <c r="CE24" s="236"/>
      <c r="CF24" s="236"/>
      <c r="CG24" s="228" t="s">
        <v>123</v>
      </c>
      <c r="CH24" s="228"/>
      <c r="CI24" s="228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6"/>
      <c r="CW24" s="236"/>
      <c r="CX24" s="236"/>
      <c r="CY24" s="236"/>
      <c r="CZ24" s="236"/>
      <c r="DA24" s="236"/>
      <c r="DB24" s="228" t="s">
        <v>123</v>
      </c>
      <c r="DC24" s="228"/>
      <c r="DD24" s="228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6"/>
      <c r="DR24" s="236"/>
      <c r="DS24" s="236"/>
      <c r="DT24" s="236"/>
      <c r="DU24" s="236"/>
      <c r="DV24" s="236"/>
      <c r="DW24" s="228" t="s">
        <v>123</v>
      </c>
      <c r="DX24" s="228"/>
      <c r="DY24" s="228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6"/>
      <c r="EM24" s="236"/>
      <c r="EN24" s="236"/>
      <c r="EO24" s="236"/>
      <c r="EP24" s="236"/>
      <c r="EQ24" s="236"/>
      <c r="ER24" s="228" t="s">
        <v>123</v>
      </c>
      <c r="ES24" s="228"/>
      <c r="ET24" s="228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6"/>
      <c r="FH24" s="236"/>
      <c r="FI24" s="236"/>
      <c r="FJ24" s="236"/>
      <c r="FK24" s="236"/>
      <c r="FL24" s="236"/>
      <c r="FM24" s="228" t="s">
        <v>123</v>
      </c>
      <c r="FN24" s="228"/>
      <c r="FO24" s="228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6"/>
      <c r="GC24" s="236"/>
      <c r="GD24" s="236"/>
      <c r="GE24" s="236"/>
      <c r="GF24" s="236"/>
      <c r="GG24" s="236"/>
      <c r="GH24" s="228" t="s">
        <v>123</v>
      </c>
      <c r="GI24" s="228"/>
      <c r="GJ24" s="228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6"/>
      <c r="GX24" s="236"/>
      <c r="GY24" s="236"/>
      <c r="GZ24" s="236"/>
      <c r="HA24" s="236"/>
      <c r="HB24" s="236"/>
      <c r="HC24" s="228" t="s">
        <v>123</v>
      </c>
      <c r="HD24" s="228"/>
      <c r="HE24" s="228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6"/>
      <c r="HS24" s="236"/>
      <c r="HT24" s="236"/>
      <c r="HU24" s="236"/>
      <c r="HV24" s="236"/>
      <c r="HW24" s="236"/>
      <c r="HX24" s="228" t="s">
        <v>123</v>
      </c>
      <c r="HY24" s="228"/>
      <c r="HZ24" s="228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6"/>
      <c r="IN24" s="236"/>
      <c r="IO24" s="236"/>
      <c r="IP24" s="236"/>
      <c r="IQ24" s="236"/>
      <c r="IR24" s="236"/>
    </row>
    <row r="25" spans="1:252" s="119" customFormat="1" ht="13.5" customHeight="1">
      <c r="A25" s="124"/>
      <c r="B25" s="124"/>
      <c r="C25" s="124"/>
      <c r="D25" s="124"/>
      <c r="E25" s="230">
        <f>Заявка!L18</f>
        <v>0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124"/>
      <c r="W25" s="124"/>
      <c r="X25" s="124"/>
      <c r="Y25" s="124"/>
      <c r="Z25" s="230">
        <f>Заявка!L19</f>
        <v>0</v>
      </c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124"/>
      <c r="AR25" s="124"/>
      <c r="AS25" s="124"/>
      <c r="AT25" s="124"/>
      <c r="AU25" s="230">
        <f>Заявка!K21</f>
        <v>0</v>
      </c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124"/>
      <c r="BM25" s="124"/>
      <c r="BN25" s="124"/>
      <c r="BO25" s="124"/>
      <c r="BP25" s="230">
        <f>Заявка!L21</f>
        <v>0</v>
      </c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124"/>
      <c r="CH25" s="124"/>
      <c r="CI25" s="124"/>
      <c r="CJ25" s="124"/>
      <c r="CK25" s="239">
        <f>Заявка!L22</f>
        <v>0</v>
      </c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124"/>
      <c r="DC25" s="124"/>
      <c r="DD25" s="124"/>
      <c r="DE25" s="124"/>
      <c r="DF25" s="239">
        <f>Заявка!L23</f>
        <v>0</v>
      </c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124"/>
      <c r="DX25" s="124"/>
      <c r="DY25" s="124"/>
      <c r="DZ25" s="124"/>
      <c r="EA25" s="239">
        <f>Заявка!L24</f>
        <v>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124"/>
      <c r="ES25" s="124"/>
      <c r="ET25" s="124"/>
      <c r="EU25" s="124"/>
      <c r="EV25" s="239">
        <f>Заявка!L25</f>
        <v>0</v>
      </c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124"/>
      <c r="FN25" s="124"/>
      <c r="FO25" s="124"/>
      <c r="FP25" s="124"/>
      <c r="FQ25" s="239">
        <f>Заявка!L26</f>
        <v>0</v>
      </c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124"/>
      <c r="GI25" s="124"/>
      <c r="GJ25" s="124"/>
      <c r="GK25" s="124"/>
      <c r="GL25" s="239">
        <f>Заявка!L27</f>
        <v>0</v>
      </c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124"/>
      <c r="HD25" s="124"/>
      <c r="HE25" s="124"/>
      <c r="HF25" s="124"/>
      <c r="HG25" s="239">
        <f>Заявка!L28</f>
        <v>0</v>
      </c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  <c r="HV25" s="239"/>
      <c r="HW25" s="239"/>
      <c r="HX25" s="124"/>
      <c r="HY25" s="124"/>
      <c r="HZ25" s="124"/>
      <c r="IA25" s="124"/>
      <c r="IB25" s="239">
        <f>Заявка!L29</f>
        <v>0</v>
      </c>
      <c r="IC25" s="239"/>
      <c r="ID25" s="239"/>
      <c r="IE25" s="239"/>
      <c r="IF25" s="239"/>
      <c r="IG25" s="239"/>
      <c r="IH25" s="239"/>
      <c r="II25" s="239"/>
      <c r="IJ25" s="239"/>
      <c r="IK25" s="239"/>
      <c r="IL25" s="239"/>
      <c r="IM25" s="239"/>
      <c r="IN25" s="239"/>
      <c r="IO25" s="239"/>
      <c r="IP25" s="239"/>
      <c r="IQ25" s="239"/>
      <c r="IR25" s="239"/>
    </row>
    <row r="26" spans="1:252" s="119" customFormat="1" ht="13.5" customHeight="1">
      <c r="A26" s="228" t="s">
        <v>124</v>
      </c>
      <c r="B26" s="228"/>
      <c r="C26" s="228"/>
      <c r="D26" s="228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28" t="s">
        <v>124</v>
      </c>
      <c r="W26" s="228"/>
      <c r="X26" s="228"/>
      <c r="Y26" s="228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28" t="s">
        <v>124</v>
      </c>
      <c r="AR26" s="228"/>
      <c r="AS26" s="228"/>
      <c r="AT26" s="228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28" t="s">
        <v>124</v>
      </c>
      <c r="BM26" s="228"/>
      <c r="BN26" s="228"/>
      <c r="BO26" s="228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28" t="s">
        <v>124</v>
      </c>
      <c r="CH26" s="228"/>
      <c r="CI26" s="228"/>
      <c r="CJ26" s="228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28" t="s">
        <v>124</v>
      </c>
      <c r="DC26" s="228"/>
      <c r="DD26" s="228"/>
      <c r="DE26" s="228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28" t="s">
        <v>124</v>
      </c>
      <c r="DX26" s="228"/>
      <c r="DY26" s="228"/>
      <c r="DZ26" s="228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28" t="s">
        <v>124</v>
      </c>
      <c r="ES26" s="228"/>
      <c r="ET26" s="228"/>
      <c r="EU26" s="228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28" t="s">
        <v>124</v>
      </c>
      <c r="FN26" s="228"/>
      <c r="FO26" s="228"/>
      <c r="FP26" s="228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28" t="s">
        <v>124</v>
      </c>
      <c r="GI26" s="228"/>
      <c r="GJ26" s="228"/>
      <c r="GK26" s="228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28" t="s">
        <v>124</v>
      </c>
      <c r="HD26" s="228"/>
      <c r="HE26" s="228"/>
      <c r="HF26" s="228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39"/>
      <c r="HS26" s="239"/>
      <c r="HT26" s="239"/>
      <c r="HU26" s="239"/>
      <c r="HV26" s="239"/>
      <c r="HW26" s="239"/>
      <c r="HX26" s="228" t="s">
        <v>124</v>
      </c>
      <c r="HY26" s="228"/>
      <c r="HZ26" s="228"/>
      <c r="IA26" s="228"/>
      <c r="IB26" s="239"/>
      <c r="IC26" s="239"/>
      <c r="ID26" s="239"/>
      <c r="IE26" s="239"/>
      <c r="IF26" s="239"/>
      <c r="IG26" s="239"/>
      <c r="IH26" s="239"/>
      <c r="II26" s="239"/>
      <c r="IJ26" s="239"/>
      <c r="IK26" s="239"/>
      <c r="IL26" s="239"/>
      <c r="IM26" s="239"/>
      <c r="IN26" s="239"/>
      <c r="IO26" s="239"/>
      <c r="IP26" s="239"/>
      <c r="IQ26" s="239"/>
      <c r="IR26" s="239"/>
    </row>
    <row r="27" spans="1:252" ht="13.5" customHeight="1">
      <c r="A27" s="124"/>
      <c r="B27" s="124"/>
      <c r="C27" s="124"/>
      <c r="D27" s="124"/>
      <c r="E27" s="241" t="s">
        <v>125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128"/>
      <c r="W27" s="128"/>
      <c r="X27" s="128"/>
      <c r="Y27" s="128"/>
      <c r="Z27" s="242" t="s">
        <v>125</v>
      </c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128"/>
      <c r="AR27" s="128"/>
      <c r="AS27" s="128"/>
      <c r="AT27" s="128"/>
      <c r="AU27" s="242" t="s">
        <v>125</v>
      </c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128"/>
      <c r="BM27" s="128"/>
      <c r="BN27" s="128"/>
      <c r="BO27" s="128"/>
      <c r="BP27" s="242" t="s">
        <v>125</v>
      </c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128"/>
      <c r="CH27" s="128"/>
      <c r="CI27" s="128"/>
      <c r="CJ27" s="128"/>
      <c r="CK27" s="242" t="s">
        <v>125</v>
      </c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128"/>
      <c r="DC27" s="128"/>
      <c r="DD27" s="128"/>
      <c r="DE27" s="128"/>
      <c r="DF27" s="242" t="s">
        <v>125</v>
      </c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128"/>
      <c r="DX27" s="128"/>
      <c r="DY27" s="128"/>
      <c r="DZ27" s="128"/>
      <c r="EA27" s="242" t="s">
        <v>125</v>
      </c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128"/>
      <c r="ES27" s="128"/>
      <c r="ET27" s="128"/>
      <c r="EU27" s="128"/>
      <c r="EV27" s="242" t="s">
        <v>125</v>
      </c>
      <c r="EW27" s="242"/>
      <c r="EX27" s="242"/>
      <c r="EY27" s="242"/>
      <c r="EZ27" s="242"/>
      <c r="FA27" s="242"/>
      <c r="FB27" s="242"/>
      <c r="FC27" s="242"/>
      <c r="FD27" s="242"/>
      <c r="FE27" s="242"/>
      <c r="FF27" s="242"/>
      <c r="FG27" s="242"/>
      <c r="FH27" s="242"/>
      <c r="FI27" s="242"/>
      <c r="FJ27" s="242"/>
      <c r="FK27" s="242"/>
      <c r="FL27" s="242"/>
      <c r="FM27" s="128"/>
      <c r="FN27" s="128"/>
      <c r="FO27" s="128"/>
      <c r="FP27" s="128"/>
      <c r="FQ27" s="242" t="s">
        <v>125</v>
      </c>
      <c r="FR27" s="242"/>
      <c r="FS27" s="242"/>
      <c r="FT27" s="242"/>
      <c r="FU27" s="242"/>
      <c r="FV27" s="242"/>
      <c r="FW27" s="242"/>
      <c r="FX27" s="242"/>
      <c r="FY27" s="242"/>
      <c r="FZ27" s="242"/>
      <c r="GA27" s="242"/>
      <c r="GB27" s="242"/>
      <c r="GC27" s="242"/>
      <c r="GD27" s="242"/>
      <c r="GE27" s="242"/>
      <c r="GF27" s="242"/>
      <c r="GG27" s="242"/>
      <c r="GH27" s="128"/>
      <c r="GI27" s="128"/>
      <c r="GJ27" s="128"/>
      <c r="GK27" s="128"/>
      <c r="GL27" s="242" t="s">
        <v>125</v>
      </c>
      <c r="GM27" s="242"/>
      <c r="GN27" s="242"/>
      <c r="GO27" s="242"/>
      <c r="GP27" s="242"/>
      <c r="GQ27" s="242"/>
      <c r="GR27" s="242"/>
      <c r="GS27" s="242"/>
      <c r="GT27" s="242"/>
      <c r="GU27" s="242"/>
      <c r="GV27" s="242"/>
      <c r="GW27" s="242"/>
      <c r="GX27" s="242"/>
      <c r="GY27" s="242"/>
      <c r="GZ27" s="242"/>
      <c r="HA27" s="242"/>
      <c r="HB27" s="242"/>
      <c r="HC27" s="128"/>
      <c r="HD27" s="128"/>
      <c r="HE27" s="128"/>
      <c r="HF27" s="128"/>
      <c r="HG27" s="242" t="s">
        <v>125</v>
      </c>
      <c r="HH27" s="242"/>
      <c r="HI27" s="242"/>
      <c r="HJ27" s="242"/>
      <c r="HK27" s="242"/>
      <c r="HL27" s="242"/>
      <c r="HM27" s="242"/>
      <c r="HN27" s="242"/>
      <c r="HO27" s="242"/>
      <c r="HP27" s="242"/>
      <c r="HQ27" s="242"/>
      <c r="HR27" s="242"/>
      <c r="HS27" s="242"/>
      <c r="HT27" s="242"/>
      <c r="HU27" s="242"/>
      <c r="HV27" s="242"/>
      <c r="HW27" s="242"/>
      <c r="HX27" s="128"/>
      <c r="HY27" s="128"/>
      <c r="HZ27" s="128"/>
      <c r="IA27" s="128"/>
      <c r="IB27" s="242" t="s">
        <v>125</v>
      </c>
      <c r="IC27" s="242"/>
      <c r="ID27" s="242"/>
      <c r="IE27" s="242"/>
      <c r="IF27" s="242"/>
      <c r="IG27" s="242"/>
      <c r="IH27" s="242"/>
      <c r="II27" s="242"/>
      <c r="IJ27" s="242"/>
      <c r="IK27" s="242"/>
      <c r="IL27" s="242"/>
      <c r="IM27" s="242"/>
      <c r="IN27" s="242"/>
      <c r="IO27" s="242"/>
      <c r="IP27" s="242"/>
      <c r="IQ27" s="242"/>
      <c r="IR27" s="242"/>
    </row>
    <row r="28" spans="1:252" ht="13.5" customHeight="1">
      <c r="A28" s="243" t="s">
        <v>126</v>
      </c>
      <c r="B28" s="243"/>
      <c r="C28" s="243"/>
      <c r="D28" s="124"/>
      <c r="E28" s="244" t="s">
        <v>127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121"/>
      <c r="U28" s="121"/>
      <c r="V28" s="245" t="s">
        <v>126</v>
      </c>
      <c r="W28" s="245"/>
      <c r="X28" s="245"/>
      <c r="Y28" s="128"/>
      <c r="Z28" s="128"/>
      <c r="AA28" s="246" t="s">
        <v>128</v>
      </c>
      <c r="AB28" s="246"/>
      <c r="AC28" s="246"/>
      <c r="AD28" s="128"/>
      <c r="AE28" s="128"/>
      <c r="AF28" s="246" t="s">
        <v>129</v>
      </c>
      <c r="AG28" s="246"/>
      <c r="AH28" s="246"/>
      <c r="AI28" s="246"/>
      <c r="AJ28" s="128"/>
      <c r="AK28" s="128"/>
      <c r="AL28" s="247" t="s">
        <v>127</v>
      </c>
      <c r="AM28" s="247"/>
      <c r="AN28" s="247"/>
      <c r="AO28" s="128"/>
      <c r="AP28" s="128"/>
      <c r="AQ28" s="245" t="s">
        <v>126</v>
      </c>
      <c r="AR28" s="245"/>
      <c r="AS28" s="245"/>
      <c r="AT28" s="128"/>
      <c r="AU28" s="128"/>
      <c r="AV28" s="246" t="s">
        <v>128</v>
      </c>
      <c r="AW28" s="246"/>
      <c r="AX28" s="246"/>
      <c r="AY28" s="128"/>
      <c r="AZ28" s="128"/>
      <c r="BA28" s="246" t="s">
        <v>129</v>
      </c>
      <c r="BB28" s="246"/>
      <c r="BC28" s="246"/>
      <c r="BD28" s="246"/>
      <c r="BE28" s="128"/>
      <c r="BF28" s="128"/>
      <c r="BG28" s="247" t="s">
        <v>127</v>
      </c>
      <c r="BH28" s="247"/>
      <c r="BI28" s="247"/>
      <c r="BJ28" s="128"/>
      <c r="BK28" s="128"/>
      <c r="BL28" s="245" t="s">
        <v>126</v>
      </c>
      <c r="BM28" s="245"/>
      <c r="BN28" s="245"/>
      <c r="BO28" s="128"/>
      <c r="BP28" s="128"/>
      <c r="BQ28" s="246" t="s">
        <v>128</v>
      </c>
      <c r="BR28" s="246"/>
      <c r="BS28" s="246"/>
      <c r="BT28" s="128"/>
      <c r="BU28" s="128"/>
      <c r="BV28" s="246" t="s">
        <v>129</v>
      </c>
      <c r="BW28" s="246"/>
      <c r="BX28" s="246"/>
      <c r="BY28" s="246"/>
      <c r="BZ28" s="128"/>
      <c r="CA28" s="128"/>
      <c r="CB28" s="247" t="s">
        <v>127</v>
      </c>
      <c r="CC28" s="247"/>
      <c r="CD28" s="247"/>
      <c r="CE28" s="128"/>
      <c r="CF28" s="128"/>
      <c r="CG28" s="245" t="s">
        <v>126</v>
      </c>
      <c r="CH28" s="245"/>
      <c r="CI28" s="245"/>
      <c r="CJ28" s="128"/>
      <c r="CK28" s="128"/>
      <c r="CL28" s="246" t="s">
        <v>128</v>
      </c>
      <c r="CM28" s="246"/>
      <c r="CN28" s="246"/>
      <c r="CO28" s="128"/>
      <c r="CP28" s="128"/>
      <c r="CQ28" s="246" t="s">
        <v>129</v>
      </c>
      <c r="CR28" s="246"/>
      <c r="CS28" s="246"/>
      <c r="CT28" s="246"/>
      <c r="CU28" s="128"/>
      <c r="CV28" s="128"/>
      <c r="CW28" s="247" t="s">
        <v>127</v>
      </c>
      <c r="CX28" s="247"/>
      <c r="CY28" s="247"/>
      <c r="CZ28" s="128"/>
      <c r="DA28" s="128"/>
      <c r="DB28" s="245" t="s">
        <v>126</v>
      </c>
      <c r="DC28" s="245"/>
      <c r="DD28" s="245"/>
      <c r="DE28" s="128"/>
      <c r="DF28" s="128"/>
      <c r="DG28" s="246" t="s">
        <v>128</v>
      </c>
      <c r="DH28" s="246"/>
      <c r="DI28" s="246"/>
      <c r="DJ28" s="128"/>
      <c r="DK28" s="128"/>
      <c r="DL28" s="246" t="s">
        <v>129</v>
      </c>
      <c r="DM28" s="246"/>
      <c r="DN28" s="246"/>
      <c r="DO28" s="246"/>
      <c r="DP28" s="128"/>
      <c r="DQ28" s="128"/>
      <c r="DR28" s="247" t="s">
        <v>127</v>
      </c>
      <c r="DS28" s="247"/>
      <c r="DT28" s="247"/>
      <c r="DU28" s="128"/>
      <c r="DV28" s="128"/>
      <c r="DW28" s="245" t="s">
        <v>126</v>
      </c>
      <c r="DX28" s="245"/>
      <c r="DY28" s="245"/>
      <c r="DZ28" s="128"/>
      <c r="EA28" s="128"/>
      <c r="EB28" s="246" t="s">
        <v>128</v>
      </c>
      <c r="EC28" s="246"/>
      <c r="ED28" s="246"/>
      <c r="EE28" s="128"/>
      <c r="EF28" s="128"/>
      <c r="EG28" s="246" t="s">
        <v>129</v>
      </c>
      <c r="EH28" s="246"/>
      <c r="EI28" s="246"/>
      <c r="EJ28" s="246"/>
      <c r="EK28" s="128"/>
      <c r="EL28" s="128"/>
      <c r="EM28" s="247" t="s">
        <v>127</v>
      </c>
      <c r="EN28" s="247"/>
      <c r="EO28" s="247"/>
      <c r="EP28" s="128"/>
      <c r="EQ28" s="128"/>
      <c r="ER28" s="245" t="s">
        <v>126</v>
      </c>
      <c r="ES28" s="245"/>
      <c r="ET28" s="245"/>
      <c r="EU28" s="128"/>
      <c r="EV28" s="128"/>
      <c r="EW28" s="246" t="s">
        <v>128</v>
      </c>
      <c r="EX28" s="246"/>
      <c r="EY28" s="246"/>
      <c r="EZ28" s="128"/>
      <c r="FA28" s="128"/>
      <c r="FB28" s="246" t="s">
        <v>129</v>
      </c>
      <c r="FC28" s="246"/>
      <c r="FD28" s="246"/>
      <c r="FE28" s="246"/>
      <c r="FF28" s="128"/>
      <c r="FG28" s="128"/>
      <c r="FH28" s="247" t="s">
        <v>127</v>
      </c>
      <c r="FI28" s="247"/>
      <c r="FJ28" s="247"/>
      <c r="FK28" s="128"/>
      <c r="FL28" s="128"/>
      <c r="FM28" s="245" t="s">
        <v>126</v>
      </c>
      <c r="FN28" s="245"/>
      <c r="FO28" s="245"/>
      <c r="FP28" s="128"/>
      <c r="FQ28" s="128"/>
      <c r="FR28" s="246" t="s">
        <v>128</v>
      </c>
      <c r="FS28" s="246"/>
      <c r="FT28" s="246"/>
      <c r="FU28" s="128"/>
      <c r="FV28" s="128"/>
      <c r="FW28" s="246" t="s">
        <v>129</v>
      </c>
      <c r="FX28" s="246"/>
      <c r="FY28" s="246"/>
      <c r="FZ28" s="246"/>
      <c r="GA28" s="128"/>
      <c r="GB28" s="128"/>
      <c r="GC28" s="247" t="s">
        <v>127</v>
      </c>
      <c r="GD28" s="247"/>
      <c r="GE28" s="247"/>
      <c r="GF28" s="128"/>
      <c r="GG28" s="128"/>
      <c r="GH28" s="245" t="s">
        <v>126</v>
      </c>
      <c r="GI28" s="245"/>
      <c r="GJ28" s="245"/>
      <c r="GK28" s="128"/>
      <c r="GL28" s="128"/>
      <c r="GM28" s="246" t="s">
        <v>128</v>
      </c>
      <c r="GN28" s="246"/>
      <c r="GO28" s="246"/>
      <c r="GP28" s="128"/>
      <c r="GQ28" s="128"/>
      <c r="GR28" s="246" t="s">
        <v>129</v>
      </c>
      <c r="GS28" s="246"/>
      <c r="GT28" s="246"/>
      <c r="GU28" s="246"/>
      <c r="GV28" s="128"/>
      <c r="GW28" s="128"/>
      <c r="GX28" s="247" t="s">
        <v>127</v>
      </c>
      <c r="GY28" s="247"/>
      <c r="GZ28" s="247"/>
      <c r="HA28" s="128"/>
      <c r="HB28" s="128"/>
      <c r="HC28" s="245" t="s">
        <v>126</v>
      </c>
      <c r="HD28" s="245"/>
      <c r="HE28" s="245"/>
      <c r="HF28" s="128"/>
      <c r="HG28" s="128"/>
      <c r="HH28" s="246" t="s">
        <v>128</v>
      </c>
      <c r="HI28" s="246"/>
      <c r="HJ28" s="246"/>
      <c r="HK28" s="128"/>
      <c r="HL28" s="128"/>
      <c r="HM28" s="246" t="s">
        <v>129</v>
      </c>
      <c r="HN28" s="246"/>
      <c r="HO28" s="246"/>
      <c r="HP28" s="246"/>
      <c r="HQ28" s="128"/>
      <c r="HR28" s="128"/>
      <c r="HS28" s="247" t="s">
        <v>127</v>
      </c>
      <c r="HT28" s="247"/>
      <c r="HU28" s="247"/>
      <c r="HV28" s="128"/>
      <c r="HW28" s="128"/>
      <c r="HX28" s="245" t="s">
        <v>126</v>
      </c>
      <c r="HY28" s="245"/>
      <c r="HZ28" s="245"/>
      <c r="IA28" s="128"/>
      <c r="IB28" s="128"/>
      <c r="IC28" s="246" t="s">
        <v>128</v>
      </c>
      <c r="ID28" s="246"/>
      <c r="IE28" s="246"/>
      <c r="IF28" s="128"/>
      <c r="IG28" s="128"/>
      <c r="IH28" s="246" t="s">
        <v>129</v>
      </c>
      <c r="II28" s="246"/>
      <c r="IJ28" s="246"/>
      <c r="IK28" s="246"/>
      <c r="IL28" s="128"/>
      <c r="IM28" s="128"/>
      <c r="IN28" s="247" t="s">
        <v>127</v>
      </c>
      <c r="IO28" s="247"/>
      <c r="IP28" s="247"/>
      <c r="IQ28" s="128"/>
      <c r="IR28" s="128"/>
    </row>
    <row r="29" spans="1:252" ht="13.5" customHeight="1">
      <c r="A29" s="130"/>
      <c r="B29" s="130"/>
      <c r="C29" s="130"/>
      <c r="D29" s="131"/>
      <c r="E29" s="131"/>
      <c r="F29" s="129"/>
      <c r="G29" s="248">
        <f>Заявка!B12</f>
        <v>0</v>
      </c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132" t="s">
        <v>130</v>
      </c>
      <c r="W29" s="132"/>
      <c r="X29" s="132"/>
      <c r="Y29" s="133"/>
      <c r="Z29" s="133"/>
      <c r="AA29" s="134"/>
      <c r="AB29" s="249">
        <f>G29</f>
        <v>0</v>
      </c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134"/>
      <c r="AO29" s="134"/>
      <c r="AP29" s="134"/>
      <c r="AQ29" s="132" t="s">
        <v>130</v>
      </c>
      <c r="AR29" s="132"/>
      <c r="AS29" s="132"/>
      <c r="AT29" s="133"/>
      <c r="AU29" s="133"/>
      <c r="AV29" s="134"/>
      <c r="AW29" s="249">
        <f>AB29</f>
        <v>0</v>
      </c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134"/>
      <c r="BJ29" s="134"/>
      <c r="BK29" s="134"/>
      <c r="BL29" s="132" t="s">
        <v>130</v>
      </c>
      <c r="BM29" s="132"/>
      <c r="BN29" s="132"/>
      <c r="BO29" s="133"/>
      <c r="BP29" s="133"/>
      <c r="BQ29" s="134"/>
      <c r="BR29" s="249">
        <f>AW29</f>
        <v>0</v>
      </c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134"/>
      <c r="CE29" s="134"/>
      <c r="CF29" s="134"/>
      <c r="CG29" s="132" t="s">
        <v>130</v>
      </c>
      <c r="CH29" s="132"/>
      <c r="CI29" s="132"/>
      <c r="CJ29" s="133"/>
      <c r="CK29" s="133"/>
      <c r="CL29" s="134"/>
      <c r="CM29" s="249">
        <f>BR29</f>
        <v>0</v>
      </c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134"/>
      <c r="CZ29" s="134"/>
      <c r="DA29" s="134"/>
      <c r="DB29" s="132" t="s">
        <v>130</v>
      </c>
      <c r="DC29" s="132"/>
      <c r="DD29" s="132"/>
      <c r="DE29" s="133"/>
      <c r="DF29" s="133"/>
      <c r="DG29" s="134"/>
      <c r="DH29" s="249">
        <f>CM29</f>
        <v>0</v>
      </c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134"/>
      <c r="DU29" s="134"/>
      <c r="DV29" s="134"/>
      <c r="DW29" s="132" t="s">
        <v>130</v>
      </c>
      <c r="DX29" s="132"/>
      <c r="DY29" s="132"/>
      <c r="DZ29" s="133"/>
      <c r="EA29" s="133"/>
      <c r="EB29" s="134"/>
      <c r="EC29" s="249">
        <f>DH29</f>
        <v>0</v>
      </c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134"/>
      <c r="EP29" s="134"/>
      <c r="EQ29" s="134"/>
      <c r="ER29" s="132" t="s">
        <v>130</v>
      </c>
      <c r="ES29" s="132"/>
      <c r="ET29" s="132"/>
      <c r="EU29" s="133"/>
      <c r="EV29" s="133"/>
      <c r="EW29" s="134"/>
      <c r="EX29" s="249">
        <f>EC29</f>
        <v>0</v>
      </c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134"/>
      <c r="FK29" s="134"/>
      <c r="FL29" s="134"/>
      <c r="FM29" s="132" t="s">
        <v>130</v>
      </c>
      <c r="FN29" s="132"/>
      <c r="FO29" s="132"/>
      <c r="FP29" s="133"/>
      <c r="FQ29" s="133"/>
      <c r="FR29" s="134"/>
      <c r="FS29" s="249">
        <f>EX29</f>
        <v>0</v>
      </c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134"/>
      <c r="GF29" s="134"/>
      <c r="GG29" s="134"/>
      <c r="GH29" s="132" t="s">
        <v>130</v>
      </c>
      <c r="GI29" s="132"/>
      <c r="GJ29" s="132"/>
      <c r="GK29" s="133"/>
      <c r="GL29" s="133"/>
      <c r="GM29" s="134"/>
      <c r="GN29" s="249">
        <f>FS29</f>
        <v>0</v>
      </c>
      <c r="GO29" s="249"/>
      <c r="GP29" s="249"/>
      <c r="GQ29" s="249"/>
      <c r="GR29" s="249"/>
      <c r="GS29" s="249"/>
      <c r="GT29" s="249"/>
      <c r="GU29" s="249"/>
      <c r="GV29" s="249"/>
      <c r="GW29" s="249"/>
      <c r="GX29" s="249"/>
      <c r="GY29" s="249"/>
      <c r="GZ29" s="134"/>
      <c r="HA29" s="134"/>
      <c r="HB29" s="134"/>
      <c r="HC29" s="132" t="s">
        <v>130</v>
      </c>
      <c r="HD29" s="132"/>
      <c r="HE29" s="132"/>
      <c r="HF29" s="133"/>
      <c r="HG29" s="133"/>
      <c r="HH29" s="134"/>
      <c r="HI29" s="249">
        <f>GN29</f>
        <v>0</v>
      </c>
      <c r="HJ29" s="249"/>
      <c r="HK29" s="249"/>
      <c r="HL29" s="249"/>
      <c r="HM29" s="249"/>
      <c r="HN29" s="249"/>
      <c r="HO29" s="249"/>
      <c r="HP29" s="249"/>
      <c r="HQ29" s="249"/>
      <c r="HR29" s="249"/>
      <c r="HS29" s="249"/>
      <c r="HT29" s="249"/>
      <c r="HU29" s="134"/>
      <c r="HV29" s="134"/>
      <c r="HW29" s="134"/>
      <c r="HX29" s="132" t="s">
        <v>130</v>
      </c>
      <c r="HY29" s="132"/>
      <c r="HZ29" s="132"/>
      <c r="IA29" s="133"/>
      <c r="IB29" s="133"/>
      <c r="IC29" s="134"/>
      <c r="ID29" s="249">
        <f>HI29</f>
        <v>0</v>
      </c>
      <c r="IE29" s="249"/>
      <c r="IF29" s="249"/>
      <c r="IG29" s="249"/>
      <c r="IH29" s="249"/>
      <c r="II29" s="249"/>
      <c r="IJ29" s="249"/>
      <c r="IK29" s="249"/>
      <c r="IL29" s="249"/>
      <c r="IM29" s="249"/>
      <c r="IN29" s="249"/>
      <c r="IO29" s="249"/>
      <c r="IP29" s="134"/>
      <c r="IQ29" s="134"/>
      <c r="IR29" s="134"/>
    </row>
    <row r="30" spans="1:252" ht="13.5" customHeight="1">
      <c r="A30" s="243" t="s">
        <v>131</v>
      </c>
      <c r="B30" s="243"/>
      <c r="C30" s="243"/>
      <c r="D30" s="243"/>
      <c r="E30" s="243"/>
      <c r="F30" s="120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5" t="s">
        <v>132</v>
      </c>
      <c r="W30" s="245"/>
      <c r="X30" s="245"/>
      <c r="Y30" s="245"/>
      <c r="Z30" s="245"/>
      <c r="AA30" s="135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135"/>
      <c r="AO30" s="135"/>
      <c r="AP30" s="135"/>
      <c r="AQ30" s="245" t="s">
        <v>132</v>
      </c>
      <c r="AR30" s="245"/>
      <c r="AS30" s="245"/>
      <c r="AT30" s="245"/>
      <c r="AU30" s="245"/>
      <c r="AV30" s="135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135"/>
      <c r="BJ30" s="135"/>
      <c r="BK30" s="135"/>
      <c r="BL30" s="245" t="s">
        <v>132</v>
      </c>
      <c r="BM30" s="245"/>
      <c r="BN30" s="245"/>
      <c r="BO30" s="245"/>
      <c r="BP30" s="245"/>
      <c r="BQ30" s="135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135"/>
      <c r="CE30" s="135"/>
      <c r="CF30" s="135"/>
      <c r="CG30" s="245" t="s">
        <v>132</v>
      </c>
      <c r="CH30" s="245"/>
      <c r="CI30" s="245"/>
      <c r="CJ30" s="245"/>
      <c r="CK30" s="245"/>
      <c r="CL30" s="135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135"/>
      <c r="CZ30" s="135"/>
      <c r="DA30" s="135"/>
      <c r="DB30" s="245" t="s">
        <v>132</v>
      </c>
      <c r="DC30" s="245"/>
      <c r="DD30" s="245"/>
      <c r="DE30" s="245"/>
      <c r="DF30" s="245"/>
      <c r="DG30" s="135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135"/>
      <c r="DU30" s="135"/>
      <c r="DV30" s="135"/>
      <c r="DW30" s="245" t="s">
        <v>132</v>
      </c>
      <c r="DX30" s="245"/>
      <c r="DY30" s="245"/>
      <c r="DZ30" s="245"/>
      <c r="EA30" s="245"/>
      <c r="EB30" s="135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135"/>
      <c r="EP30" s="135"/>
      <c r="EQ30" s="135"/>
      <c r="ER30" s="245" t="s">
        <v>132</v>
      </c>
      <c r="ES30" s="245"/>
      <c r="ET30" s="245"/>
      <c r="EU30" s="245"/>
      <c r="EV30" s="245"/>
      <c r="EW30" s="135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135"/>
      <c r="FK30" s="135"/>
      <c r="FL30" s="135"/>
      <c r="FM30" s="245" t="s">
        <v>132</v>
      </c>
      <c r="FN30" s="245"/>
      <c r="FO30" s="245"/>
      <c r="FP30" s="245"/>
      <c r="FQ30" s="245"/>
      <c r="FR30" s="135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135"/>
      <c r="GF30" s="135"/>
      <c r="GG30" s="135"/>
      <c r="GH30" s="245" t="s">
        <v>132</v>
      </c>
      <c r="GI30" s="245"/>
      <c r="GJ30" s="245"/>
      <c r="GK30" s="245"/>
      <c r="GL30" s="245"/>
      <c r="GM30" s="135"/>
      <c r="GN30" s="249"/>
      <c r="GO30" s="249"/>
      <c r="GP30" s="249"/>
      <c r="GQ30" s="249"/>
      <c r="GR30" s="249"/>
      <c r="GS30" s="249"/>
      <c r="GT30" s="249"/>
      <c r="GU30" s="249"/>
      <c r="GV30" s="249"/>
      <c r="GW30" s="249"/>
      <c r="GX30" s="249"/>
      <c r="GY30" s="249"/>
      <c r="GZ30" s="135"/>
      <c r="HA30" s="135"/>
      <c r="HB30" s="135"/>
      <c r="HC30" s="245" t="s">
        <v>132</v>
      </c>
      <c r="HD30" s="245"/>
      <c r="HE30" s="245"/>
      <c r="HF30" s="245"/>
      <c r="HG30" s="245"/>
      <c r="HH30" s="135"/>
      <c r="HI30" s="249"/>
      <c r="HJ30" s="249"/>
      <c r="HK30" s="249"/>
      <c r="HL30" s="249"/>
      <c r="HM30" s="249"/>
      <c r="HN30" s="249"/>
      <c r="HO30" s="249"/>
      <c r="HP30" s="249"/>
      <c r="HQ30" s="249"/>
      <c r="HR30" s="249"/>
      <c r="HS30" s="249"/>
      <c r="HT30" s="249"/>
      <c r="HU30" s="135"/>
      <c r="HV30" s="135"/>
      <c r="HW30" s="135"/>
      <c r="HX30" s="245" t="s">
        <v>132</v>
      </c>
      <c r="HY30" s="245"/>
      <c r="HZ30" s="245"/>
      <c r="IA30" s="245"/>
      <c r="IB30" s="245"/>
      <c r="IC30" s="135"/>
      <c r="ID30" s="249"/>
      <c r="IE30" s="249"/>
      <c r="IF30" s="249"/>
      <c r="IG30" s="249"/>
      <c r="IH30" s="249"/>
      <c r="II30" s="249"/>
      <c r="IJ30" s="249"/>
      <c r="IK30" s="249"/>
      <c r="IL30" s="249"/>
      <c r="IM30" s="249"/>
      <c r="IN30" s="249"/>
      <c r="IO30" s="249"/>
      <c r="IP30" s="135"/>
      <c r="IQ30" s="135"/>
      <c r="IR30" s="135"/>
    </row>
    <row r="31" spans="1:252" s="138" customFormat="1" ht="13.5" customHeight="1">
      <c r="A31" s="136"/>
      <c r="B31" s="136"/>
      <c r="C31" s="136"/>
      <c r="D31" s="136"/>
      <c r="E31" s="136"/>
      <c r="F31" s="136"/>
      <c r="G31" s="136"/>
      <c r="H31" s="251">
        <f>IF(ISTEXT(Заявка!I7),"",Заявка!I7)</f>
        <v>0</v>
      </c>
      <c r="I31" s="251"/>
      <c r="J31" s="251"/>
      <c r="K31" s="251"/>
      <c r="L31" s="136"/>
      <c r="M31" s="136"/>
      <c r="N31" s="136"/>
      <c r="O31" s="136"/>
      <c r="P31" s="136"/>
      <c r="Q31" s="251">
        <f>IF(ISTEXT(Заявка!M7),"",Заявка!M7)</f>
        <v>0</v>
      </c>
      <c r="R31" s="251"/>
      <c r="S31" s="251"/>
      <c r="T31" s="251"/>
      <c r="U31" s="251"/>
      <c r="V31" s="137"/>
      <c r="W31" s="137"/>
      <c r="X31" s="137"/>
      <c r="Y31" s="137"/>
      <c r="Z31" s="137"/>
      <c r="AA31" s="137"/>
      <c r="AB31" s="137"/>
      <c r="AC31" s="250">
        <f>H31</f>
        <v>0</v>
      </c>
      <c r="AD31" s="250"/>
      <c r="AE31" s="250"/>
      <c r="AF31" s="250"/>
      <c r="AG31" s="137"/>
      <c r="AH31" s="137"/>
      <c r="AI31" s="137"/>
      <c r="AJ31" s="137"/>
      <c r="AK31" s="137"/>
      <c r="AL31" s="250">
        <f>Q31</f>
        <v>0</v>
      </c>
      <c r="AM31" s="250"/>
      <c r="AN31" s="250"/>
      <c r="AO31" s="250"/>
      <c r="AP31" s="250"/>
      <c r="AQ31" s="137"/>
      <c r="AR31" s="137"/>
      <c r="AS31" s="137"/>
      <c r="AT31" s="137"/>
      <c r="AU31" s="137"/>
      <c r="AV31" s="137"/>
      <c r="AW31" s="137"/>
      <c r="AX31" s="250">
        <f>AC31</f>
        <v>0</v>
      </c>
      <c r="AY31" s="250"/>
      <c r="AZ31" s="250"/>
      <c r="BA31" s="250"/>
      <c r="BB31" s="137"/>
      <c r="BC31" s="137"/>
      <c r="BD31" s="137"/>
      <c r="BE31" s="137"/>
      <c r="BF31" s="137"/>
      <c r="BG31" s="250">
        <f>AL31</f>
        <v>0</v>
      </c>
      <c r="BH31" s="250"/>
      <c r="BI31" s="250"/>
      <c r="BJ31" s="250"/>
      <c r="BK31" s="250"/>
      <c r="BL31" s="137"/>
      <c r="BM31" s="137"/>
      <c r="BN31" s="137"/>
      <c r="BO31" s="137"/>
      <c r="BP31" s="137"/>
      <c r="BQ31" s="137"/>
      <c r="BR31" s="137"/>
      <c r="BS31" s="250">
        <f>AX31</f>
        <v>0</v>
      </c>
      <c r="BT31" s="250"/>
      <c r="BU31" s="250"/>
      <c r="BV31" s="250"/>
      <c r="BW31" s="137"/>
      <c r="BX31" s="137"/>
      <c r="BY31" s="137"/>
      <c r="BZ31" s="137"/>
      <c r="CA31" s="137"/>
      <c r="CB31" s="250">
        <f>BG31</f>
        <v>0</v>
      </c>
      <c r="CC31" s="250"/>
      <c r="CD31" s="250"/>
      <c r="CE31" s="250"/>
      <c r="CF31" s="250"/>
      <c r="CG31" s="137"/>
      <c r="CH31" s="137"/>
      <c r="CI31" s="137"/>
      <c r="CJ31" s="137"/>
      <c r="CK31" s="137"/>
      <c r="CL31" s="137"/>
      <c r="CM31" s="137"/>
      <c r="CN31" s="250">
        <f>BS31</f>
        <v>0</v>
      </c>
      <c r="CO31" s="250"/>
      <c r="CP31" s="250"/>
      <c r="CQ31" s="250"/>
      <c r="CR31" s="137"/>
      <c r="CS31" s="137"/>
      <c r="CT31" s="137"/>
      <c r="CU31" s="137"/>
      <c r="CV31" s="137"/>
      <c r="CW31" s="250">
        <f>CB31</f>
        <v>0</v>
      </c>
      <c r="CX31" s="250"/>
      <c r="CY31" s="250"/>
      <c r="CZ31" s="250"/>
      <c r="DA31" s="250"/>
      <c r="DB31" s="137"/>
      <c r="DC31" s="137"/>
      <c r="DD31" s="137"/>
      <c r="DE31" s="137"/>
      <c r="DF31" s="137"/>
      <c r="DG31" s="137"/>
      <c r="DH31" s="137"/>
      <c r="DI31" s="250">
        <f>CN31</f>
        <v>0</v>
      </c>
      <c r="DJ31" s="250"/>
      <c r="DK31" s="250"/>
      <c r="DL31" s="250"/>
      <c r="DM31" s="137"/>
      <c r="DN31" s="137"/>
      <c r="DO31" s="137"/>
      <c r="DP31" s="137"/>
      <c r="DQ31" s="137"/>
      <c r="DR31" s="250">
        <f>CW31</f>
        <v>0</v>
      </c>
      <c r="DS31" s="250"/>
      <c r="DT31" s="250"/>
      <c r="DU31" s="250"/>
      <c r="DV31" s="250"/>
      <c r="DW31" s="137"/>
      <c r="DX31" s="137"/>
      <c r="DY31" s="137"/>
      <c r="DZ31" s="137"/>
      <c r="EA31" s="137"/>
      <c r="EB31" s="137"/>
      <c r="EC31" s="137"/>
      <c r="ED31" s="250">
        <f>DI31</f>
        <v>0</v>
      </c>
      <c r="EE31" s="250"/>
      <c r="EF31" s="250"/>
      <c r="EG31" s="250"/>
      <c r="EH31" s="137"/>
      <c r="EI31" s="137"/>
      <c r="EJ31" s="137"/>
      <c r="EK31" s="137"/>
      <c r="EL31" s="137"/>
      <c r="EM31" s="250">
        <f>DR31</f>
        <v>0</v>
      </c>
      <c r="EN31" s="250"/>
      <c r="EO31" s="250"/>
      <c r="EP31" s="250"/>
      <c r="EQ31" s="250"/>
      <c r="ER31" s="137"/>
      <c r="ES31" s="137"/>
      <c r="ET31" s="137"/>
      <c r="EU31" s="137"/>
      <c r="EV31" s="137"/>
      <c r="EW31" s="137"/>
      <c r="EX31" s="137"/>
      <c r="EY31" s="250">
        <f>ED31</f>
        <v>0</v>
      </c>
      <c r="EZ31" s="250"/>
      <c r="FA31" s="250"/>
      <c r="FB31" s="250"/>
      <c r="FC31" s="137"/>
      <c r="FD31" s="137"/>
      <c r="FE31" s="137"/>
      <c r="FF31" s="137"/>
      <c r="FG31" s="137"/>
      <c r="FH31" s="250">
        <f>EM31</f>
        <v>0</v>
      </c>
      <c r="FI31" s="250"/>
      <c r="FJ31" s="250"/>
      <c r="FK31" s="250"/>
      <c r="FL31" s="250"/>
      <c r="FM31" s="137"/>
      <c r="FN31" s="137"/>
      <c r="FO31" s="137"/>
      <c r="FP31" s="137"/>
      <c r="FQ31" s="137"/>
      <c r="FR31" s="137"/>
      <c r="FS31" s="137"/>
      <c r="FT31" s="250">
        <f>EY31</f>
        <v>0</v>
      </c>
      <c r="FU31" s="250"/>
      <c r="FV31" s="250"/>
      <c r="FW31" s="250"/>
      <c r="FX31" s="137"/>
      <c r="FY31" s="137"/>
      <c r="FZ31" s="137"/>
      <c r="GA31" s="137"/>
      <c r="GB31" s="137"/>
      <c r="GC31" s="250">
        <f>FH31</f>
        <v>0</v>
      </c>
      <c r="GD31" s="250"/>
      <c r="GE31" s="250"/>
      <c r="GF31" s="250"/>
      <c r="GG31" s="250"/>
      <c r="GH31" s="137"/>
      <c r="GI31" s="137"/>
      <c r="GJ31" s="137"/>
      <c r="GK31" s="137"/>
      <c r="GL31" s="137"/>
      <c r="GM31" s="137"/>
      <c r="GN31" s="137"/>
      <c r="GO31" s="250">
        <f>FT31</f>
        <v>0</v>
      </c>
      <c r="GP31" s="250"/>
      <c r="GQ31" s="250"/>
      <c r="GR31" s="250"/>
      <c r="GS31" s="137"/>
      <c r="GT31" s="137"/>
      <c r="GU31" s="137"/>
      <c r="GV31" s="137"/>
      <c r="GW31" s="137"/>
      <c r="GX31" s="250">
        <f>GC31</f>
        <v>0</v>
      </c>
      <c r="GY31" s="250"/>
      <c r="GZ31" s="250"/>
      <c r="HA31" s="250"/>
      <c r="HB31" s="250"/>
      <c r="HC31" s="137"/>
      <c r="HD31" s="137"/>
      <c r="HE31" s="137"/>
      <c r="HF31" s="137"/>
      <c r="HG31" s="137"/>
      <c r="HH31" s="137"/>
      <c r="HI31" s="137"/>
      <c r="HJ31" s="250">
        <f>GO31</f>
        <v>0</v>
      </c>
      <c r="HK31" s="250"/>
      <c r="HL31" s="250"/>
      <c r="HM31" s="250"/>
      <c r="HN31" s="137"/>
      <c r="HO31" s="137"/>
      <c r="HP31" s="137"/>
      <c r="HQ31" s="137"/>
      <c r="HR31" s="137"/>
      <c r="HS31" s="250">
        <f>GX31</f>
        <v>0</v>
      </c>
      <c r="HT31" s="250"/>
      <c r="HU31" s="250"/>
      <c r="HV31" s="250"/>
      <c r="HW31" s="250"/>
      <c r="HX31" s="137"/>
      <c r="HY31" s="137"/>
      <c r="HZ31" s="137"/>
      <c r="IA31" s="137"/>
      <c r="IB31" s="137"/>
      <c r="IC31" s="137"/>
      <c r="ID31" s="137"/>
      <c r="IE31" s="250">
        <f>HJ31</f>
        <v>0</v>
      </c>
      <c r="IF31" s="250"/>
      <c r="IG31" s="250"/>
      <c r="IH31" s="250"/>
      <c r="II31" s="137"/>
      <c r="IJ31" s="137"/>
      <c r="IK31" s="137"/>
      <c r="IL31" s="137"/>
      <c r="IM31" s="137"/>
      <c r="IN31" s="250">
        <f>HS31</f>
        <v>0</v>
      </c>
      <c r="IO31" s="250"/>
      <c r="IP31" s="250"/>
      <c r="IQ31" s="250"/>
      <c r="IR31" s="250"/>
    </row>
    <row r="32" spans="1:252" s="138" customFormat="1" ht="13.5" customHeight="1">
      <c r="A32" s="252" t="s">
        <v>133</v>
      </c>
      <c r="B32" s="252"/>
      <c r="C32" s="252"/>
      <c r="D32" s="252"/>
      <c r="E32" s="252"/>
      <c r="F32" s="252"/>
      <c r="G32" s="252"/>
      <c r="H32" s="251"/>
      <c r="I32" s="251"/>
      <c r="J32" s="251"/>
      <c r="K32" s="251"/>
      <c r="L32" s="136" t="s">
        <v>134</v>
      </c>
      <c r="M32" s="136"/>
      <c r="N32" s="136"/>
      <c r="O32" s="136"/>
      <c r="P32" s="136"/>
      <c r="Q32" s="251"/>
      <c r="R32" s="251"/>
      <c r="S32" s="251"/>
      <c r="T32" s="251"/>
      <c r="U32" s="251"/>
      <c r="V32" s="253" t="s">
        <v>133</v>
      </c>
      <c r="W32" s="253"/>
      <c r="X32" s="253"/>
      <c r="Y32" s="253"/>
      <c r="Z32" s="253"/>
      <c r="AA32" s="253"/>
      <c r="AB32" s="253"/>
      <c r="AC32" s="250"/>
      <c r="AD32" s="250"/>
      <c r="AE32" s="250"/>
      <c r="AF32" s="250"/>
      <c r="AG32" s="139" t="s">
        <v>134</v>
      </c>
      <c r="AH32" s="137"/>
      <c r="AI32" s="137"/>
      <c r="AJ32" s="137"/>
      <c r="AK32" s="137"/>
      <c r="AL32" s="250"/>
      <c r="AM32" s="250"/>
      <c r="AN32" s="250"/>
      <c r="AO32" s="250"/>
      <c r="AP32" s="250"/>
      <c r="AQ32" s="253" t="s">
        <v>133</v>
      </c>
      <c r="AR32" s="253"/>
      <c r="AS32" s="253"/>
      <c r="AT32" s="253"/>
      <c r="AU32" s="253"/>
      <c r="AV32" s="253"/>
      <c r="AW32" s="253"/>
      <c r="AX32" s="250"/>
      <c r="AY32" s="250"/>
      <c r="AZ32" s="250"/>
      <c r="BA32" s="250"/>
      <c r="BB32" s="139" t="s">
        <v>134</v>
      </c>
      <c r="BC32" s="137"/>
      <c r="BD32" s="137"/>
      <c r="BE32" s="137"/>
      <c r="BF32" s="137"/>
      <c r="BG32" s="250"/>
      <c r="BH32" s="250"/>
      <c r="BI32" s="250"/>
      <c r="BJ32" s="250"/>
      <c r="BK32" s="250"/>
      <c r="BL32" s="253" t="s">
        <v>133</v>
      </c>
      <c r="BM32" s="253"/>
      <c r="BN32" s="253"/>
      <c r="BO32" s="253"/>
      <c r="BP32" s="253"/>
      <c r="BQ32" s="253"/>
      <c r="BR32" s="253"/>
      <c r="BS32" s="250"/>
      <c r="BT32" s="250"/>
      <c r="BU32" s="250"/>
      <c r="BV32" s="250"/>
      <c r="BW32" s="139" t="s">
        <v>134</v>
      </c>
      <c r="BX32" s="137"/>
      <c r="BY32" s="137"/>
      <c r="BZ32" s="137"/>
      <c r="CA32" s="137"/>
      <c r="CB32" s="250"/>
      <c r="CC32" s="250"/>
      <c r="CD32" s="250"/>
      <c r="CE32" s="250"/>
      <c r="CF32" s="250"/>
      <c r="CG32" s="253" t="s">
        <v>133</v>
      </c>
      <c r="CH32" s="253"/>
      <c r="CI32" s="253"/>
      <c r="CJ32" s="253"/>
      <c r="CK32" s="253"/>
      <c r="CL32" s="253"/>
      <c r="CM32" s="253"/>
      <c r="CN32" s="250"/>
      <c r="CO32" s="250"/>
      <c r="CP32" s="250"/>
      <c r="CQ32" s="250"/>
      <c r="CR32" s="139" t="s">
        <v>134</v>
      </c>
      <c r="CS32" s="137"/>
      <c r="CT32" s="137"/>
      <c r="CU32" s="137"/>
      <c r="CV32" s="137"/>
      <c r="CW32" s="250"/>
      <c r="CX32" s="250"/>
      <c r="CY32" s="250"/>
      <c r="CZ32" s="250"/>
      <c r="DA32" s="250"/>
      <c r="DB32" s="253" t="s">
        <v>133</v>
      </c>
      <c r="DC32" s="253"/>
      <c r="DD32" s="253"/>
      <c r="DE32" s="253"/>
      <c r="DF32" s="253"/>
      <c r="DG32" s="253"/>
      <c r="DH32" s="253"/>
      <c r="DI32" s="250"/>
      <c r="DJ32" s="250"/>
      <c r="DK32" s="250"/>
      <c r="DL32" s="250"/>
      <c r="DM32" s="139" t="s">
        <v>134</v>
      </c>
      <c r="DN32" s="137"/>
      <c r="DO32" s="137"/>
      <c r="DP32" s="137"/>
      <c r="DQ32" s="137"/>
      <c r="DR32" s="250"/>
      <c r="DS32" s="250"/>
      <c r="DT32" s="250"/>
      <c r="DU32" s="250"/>
      <c r="DV32" s="250"/>
      <c r="DW32" s="253" t="s">
        <v>133</v>
      </c>
      <c r="DX32" s="253"/>
      <c r="DY32" s="253"/>
      <c r="DZ32" s="253"/>
      <c r="EA32" s="253"/>
      <c r="EB32" s="253"/>
      <c r="EC32" s="253"/>
      <c r="ED32" s="250"/>
      <c r="EE32" s="250"/>
      <c r="EF32" s="250"/>
      <c r="EG32" s="250"/>
      <c r="EH32" s="139" t="s">
        <v>134</v>
      </c>
      <c r="EI32" s="137"/>
      <c r="EJ32" s="137"/>
      <c r="EK32" s="137"/>
      <c r="EL32" s="137"/>
      <c r="EM32" s="250"/>
      <c r="EN32" s="250"/>
      <c r="EO32" s="250"/>
      <c r="EP32" s="250"/>
      <c r="EQ32" s="250"/>
      <c r="ER32" s="253" t="s">
        <v>133</v>
      </c>
      <c r="ES32" s="253"/>
      <c r="ET32" s="253"/>
      <c r="EU32" s="253"/>
      <c r="EV32" s="253"/>
      <c r="EW32" s="253"/>
      <c r="EX32" s="253"/>
      <c r="EY32" s="250"/>
      <c r="EZ32" s="250"/>
      <c r="FA32" s="250"/>
      <c r="FB32" s="250"/>
      <c r="FC32" s="139" t="s">
        <v>134</v>
      </c>
      <c r="FD32" s="137"/>
      <c r="FE32" s="137"/>
      <c r="FF32" s="137"/>
      <c r="FG32" s="137"/>
      <c r="FH32" s="250"/>
      <c r="FI32" s="250"/>
      <c r="FJ32" s="250"/>
      <c r="FK32" s="250"/>
      <c r="FL32" s="250"/>
      <c r="FM32" s="253" t="s">
        <v>133</v>
      </c>
      <c r="FN32" s="253"/>
      <c r="FO32" s="253"/>
      <c r="FP32" s="253"/>
      <c r="FQ32" s="253"/>
      <c r="FR32" s="253"/>
      <c r="FS32" s="253"/>
      <c r="FT32" s="250"/>
      <c r="FU32" s="250"/>
      <c r="FV32" s="250"/>
      <c r="FW32" s="250"/>
      <c r="FX32" s="139" t="s">
        <v>134</v>
      </c>
      <c r="FY32" s="137"/>
      <c r="FZ32" s="137"/>
      <c r="GA32" s="137"/>
      <c r="GB32" s="137"/>
      <c r="GC32" s="250"/>
      <c r="GD32" s="250"/>
      <c r="GE32" s="250"/>
      <c r="GF32" s="250"/>
      <c r="GG32" s="250"/>
      <c r="GH32" s="253" t="s">
        <v>133</v>
      </c>
      <c r="GI32" s="253"/>
      <c r="GJ32" s="253"/>
      <c r="GK32" s="253"/>
      <c r="GL32" s="253"/>
      <c r="GM32" s="253"/>
      <c r="GN32" s="253"/>
      <c r="GO32" s="250"/>
      <c r="GP32" s="250"/>
      <c r="GQ32" s="250"/>
      <c r="GR32" s="250"/>
      <c r="GS32" s="139" t="s">
        <v>134</v>
      </c>
      <c r="GT32" s="137"/>
      <c r="GU32" s="137"/>
      <c r="GV32" s="137"/>
      <c r="GW32" s="137"/>
      <c r="GX32" s="250"/>
      <c r="GY32" s="250"/>
      <c r="GZ32" s="250"/>
      <c r="HA32" s="250"/>
      <c r="HB32" s="250"/>
      <c r="HC32" s="253" t="s">
        <v>133</v>
      </c>
      <c r="HD32" s="253"/>
      <c r="HE32" s="253"/>
      <c r="HF32" s="253"/>
      <c r="HG32" s="253"/>
      <c r="HH32" s="253"/>
      <c r="HI32" s="253"/>
      <c r="HJ32" s="250"/>
      <c r="HK32" s="250"/>
      <c r="HL32" s="250"/>
      <c r="HM32" s="250"/>
      <c r="HN32" s="139" t="s">
        <v>134</v>
      </c>
      <c r="HO32" s="137"/>
      <c r="HP32" s="137"/>
      <c r="HQ32" s="137"/>
      <c r="HR32" s="137"/>
      <c r="HS32" s="250"/>
      <c r="HT32" s="250"/>
      <c r="HU32" s="250"/>
      <c r="HV32" s="250"/>
      <c r="HW32" s="250"/>
      <c r="HX32" s="253" t="s">
        <v>133</v>
      </c>
      <c r="HY32" s="253"/>
      <c r="HZ32" s="253"/>
      <c r="IA32" s="253"/>
      <c r="IB32" s="253"/>
      <c r="IC32" s="253"/>
      <c r="ID32" s="253"/>
      <c r="IE32" s="250"/>
      <c r="IF32" s="250"/>
      <c r="IG32" s="250"/>
      <c r="IH32" s="250"/>
      <c r="II32" s="139" t="s">
        <v>134</v>
      </c>
      <c r="IJ32" s="137"/>
      <c r="IK32" s="137"/>
      <c r="IL32" s="137"/>
      <c r="IM32" s="137"/>
      <c r="IN32" s="250"/>
      <c r="IO32" s="250"/>
      <c r="IP32" s="250"/>
      <c r="IQ32" s="250"/>
      <c r="IR32" s="250"/>
    </row>
    <row r="33" spans="1:252" ht="13.5" customHeight="1">
      <c r="A33" s="124"/>
      <c r="B33" s="124"/>
      <c r="C33" s="124"/>
      <c r="D33" s="124"/>
      <c r="E33" s="230">
        <f>Заявка!K6</f>
        <v>0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128"/>
      <c r="W33" s="128"/>
      <c r="X33" s="128"/>
      <c r="Y33" s="128"/>
      <c r="Z33" s="254">
        <f>E33</f>
        <v>0</v>
      </c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128"/>
      <c r="AR33" s="128"/>
      <c r="AS33" s="128"/>
      <c r="AT33" s="128"/>
      <c r="AU33" s="254">
        <f>Z33</f>
        <v>0</v>
      </c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128"/>
      <c r="BM33" s="128"/>
      <c r="BN33" s="128"/>
      <c r="BO33" s="128"/>
      <c r="BP33" s="254">
        <f>AU33</f>
        <v>0</v>
      </c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128"/>
      <c r="CH33" s="128"/>
      <c r="CI33" s="128"/>
      <c r="CJ33" s="128"/>
      <c r="CK33" s="254">
        <f>BP33</f>
        <v>0</v>
      </c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128"/>
      <c r="DC33" s="128"/>
      <c r="DD33" s="128"/>
      <c r="DE33" s="128"/>
      <c r="DF33" s="254">
        <f>CK33</f>
        <v>0</v>
      </c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8"/>
      <c r="DX33" s="128"/>
      <c r="DY33" s="128"/>
      <c r="DZ33" s="128"/>
      <c r="EA33" s="254">
        <f>DF33</f>
        <v>0</v>
      </c>
      <c r="EB33" s="254"/>
      <c r="EC33" s="254"/>
      <c r="ED33" s="254"/>
      <c r="EE33" s="254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128"/>
      <c r="ES33" s="128"/>
      <c r="ET33" s="128"/>
      <c r="EU33" s="128"/>
      <c r="EV33" s="254">
        <f>EA33</f>
        <v>0</v>
      </c>
      <c r="EW33" s="254"/>
      <c r="EX33" s="254"/>
      <c r="EY33" s="254"/>
      <c r="EZ33" s="254"/>
      <c r="FA33" s="254"/>
      <c r="FB33" s="254"/>
      <c r="FC33" s="254"/>
      <c r="FD33" s="254"/>
      <c r="FE33" s="254"/>
      <c r="FF33" s="254"/>
      <c r="FG33" s="254"/>
      <c r="FH33" s="254"/>
      <c r="FI33" s="254"/>
      <c r="FJ33" s="254"/>
      <c r="FK33" s="254"/>
      <c r="FL33" s="254"/>
      <c r="FM33" s="128"/>
      <c r="FN33" s="128"/>
      <c r="FO33" s="128"/>
      <c r="FP33" s="128"/>
      <c r="FQ33" s="254">
        <f>EV33</f>
        <v>0</v>
      </c>
      <c r="FR33" s="254"/>
      <c r="FS33" s="254"/>
      <c r="FT33" s="254"/>
      <c r="FU33" s="254"/>
      <c r="FV33" s="254"/>
      <c r="FW33" s="254"/>
      <c r="FX33" s="254"/>
      <c r="FY33" s="254"/>
      <c r="FZ33" s="254"/>
      <c r="GA33" s="254"/>
      <c r="GB33" s="254"/>
      <c r="GC33" s="254"/>
      <c r="GD33" s="254"/>
      <c r="GE33" s="254"/>
      <c r="GF33" s="254"/>
      <c r="GG33" s="254"/>
      <c r="GH33" s="128"/>
      <c r="GI33" s="128"/>
      <c r="GJ33" s="128"/>
      <c r="GK33" s="128"/>
      <c r="GL33" s="254">
        <f>FQ33</f>
        <v>0</v>
      </c>
      <c r="GM33" s="254"/>
      <c r="GN33" s="254"/>
      <c r="GO33" s="254"/>
      <c r="GP33" s="254"/>
      <c r="GQ33" s="254"/>
      <c r="GR33" s="254"/>
      <c r="GS33" s="254"/>
      <c r="GT33" s="254"/>
      <c r="GU33" s="254"/>
      <c r="GV33" s="254"/>
      <c r="GW33" s="254"/>
      <c r="GX33" s="254"/>
      <c r="GY33" s="254"/>
      <c r="GZ33" s="254"/>
      <c r="HA33" s="254"/>
      <c r="HB33" s="254"/>
      <c r="HC33" s="128"/>
      <c r="HD33" s="128"/>
      <c r="HE33" s="128"/>
      <c r="HF33" s="128"/>
      <c r="HG33" s="254">
        <f>GL33</f>
        <v>0</v>
      </c>
      <c r="HH33" s="254"/>
      <c r="HI33" s="254"/>
      <c r="HJ33" s="254"/>
      <c r="HK33" s="254"/>
      <c r="HL33" s="254"/>
      <c r="HM33" s="254"/>
      <c r="HN33" s="254"/>
      <c r="HO33" s="254"/>
      <c r="HP33" s="254"/>
      <c r="HQ33" s="254"/>
      <c r="HR33" s="254"/>
      <c r="HS33" s="254"/>
      <c r="HT33" s="254"/>
      <c r="HU33" s="254"/>
      <c r="HV33" s="254"/>
      <c r="HW33" s="254"/>
      <c r="HX33" s="128"/>
      <c r="HY33" s="128"/>
      <c r="HZ33" s="128"/>
      <c r="IA33" s="128"/>
      <c r="IB33" s="254">
        <f>HG33</f>
        <v>0</v>
      </c>
      <c r="IC33" s="254"/>
      <c r="ID33" s="254"/>
      <c r="IE33" s="254"/>
      <c r="IF33" s="254"/>
      <c r="IG33" s="254"/>
      <c r="IH33" s="254"/>
      <c r="II33" s="254"/>
      <c r="IJ33" s="254"/>
      <c r="IK33" s="254"/>
      <c r="IL33" s="254"/>
      <c r="IM33" s="254"/>
      <c r="IN33" s="254"/>
      <c r="IO33" s="254"/>
      <c r="IP33" s="254"/>
      <c r="IQ33" s="254"/>
      <c r="IR33" s="254"/>
    </row>
    <row r="34" spans="1:252" ht="13.5" customHeight="1">
      <c r="A34" s="243" t="s">
        <v>135</v>
      </c>
      <c r="B34" s="243"/>
      <c r="C34" s="243"/>
      <c r="D34" s="243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45" t="s">
        <v>135</v>
      </c>
      <c r="W34" s="245"/>
      <c r="X34" s="245"/>
      <c r="Y34" s="245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45" t="s">
        <v>135</v>
      </c>
      <c r="AR34" s="245"/>
      <c r="AS34" s="245"/>
      <c r="AT34" s="245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45" t="s">
        <v>135</v>
      </c>
      <c r="BM34" s="245"/>
      <c r="BN34" s="245"/>
      <c r="BO34" s="245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45" t="s">
        <v>135</v>
      </c>
      <c r="CH34" s="245"/>
      <c r="CI34" s="245"/>
      <c r="CJ34" s="245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45" t="s">
        <v>135</v>
      </c>
      <c r="DC34" s="245"/>
      <c r="DD34" s="245"/>
      <c r="DE34" s="245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45" t="s">
        <v>135</v>
      </c>
      <c r="DX34" s="245"/>
      <c r="DY34" s="245"/>
      <c r="DZ34" s="245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45" t="s">
        <v>135</v>
      </c>
      <c r="ES34" s="245"/>
      <c r="ET34" s="245"/>
      <c r="EU34" s="245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45" t="s">
        <v>135</v>
      </c>
      <c r="FN34" s="245"/>
      <c r="FO34" s="245"/>
      <c r="FP34" s="245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45" t="s">
        <v>135</v>
      </c>
      <c r="GI34" s="245"/>
      <c r="GJ34" s="245"/>
      <c r="GK34" s="245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45" t="s">
        <v>135</v>
      </c>
      <c r="HD34" s="245"/>
      <c r="HE34" s="245"/>
      <c r="HF34" s="245"/>
      <c r="HG34" s="254"/>
      <c r="HH34" s="254"/>
      <c r="HI34" s="254"/>
      <c r="HJ34" s="254"/>
      <c r="HK34" s="254"/>
      <c r="HL34" s="254"/>
      <c r="HM34" s="254"/>
      <c r="HN34" s="254"/>
      <c r="HO34" s="254"/>
      <c r="HP34" s="254"/>
      <c r="HQ34" s="254"/>
      <c r="HR34" s="254"/>
      <c r="HS34" s="254"/>
      <c r="HT34" s="254"/>
      <c r="HU34" s="254"/>
      <c r="HV34" s="254"/>
      <c r="HW34" s="254"/>
      <c r="HX34" s="245" t="s">
        <v>135</v>
      </c>
      <c r="HY34" s="245"/>
      <c r="HZ34" s="245"/>
      <c r="IA34" s="245"/>
      <c r="IB34" s="254"/>
      <c r="IC34" s="254"/>
      <c r="ID34" s="254"/>
      <c r="IE34" s="254"/>
      <c r="IF34" s="254"/>
      <c r="IG34" s="254"/>
      <c r="IH34" s="254"/>
      <c r="II34" s="254"/>
      <c r="IJ34" s="254"/>
      <c r="IK34" s="254"/>
      <c r="IL34" s="254"/>
      <c r="IM34" s="254"/>
      <c r="IN34" s="254"/>
      <c r="IO34" s="254"/>
      <c r="IP34" s="254"/>
      <c r="IQ34" s="254"/>
      <c r="IR34" s="254"/>
    </row>
    <row r="35" spans="1:252" ht="13.5" customHeight="1">
      <c r="A35" s="124"/>
      <c r="B35" s="124"/>
      <c r="C35" s="255" t="str">
        <f>Заявка!C34</f>
        <v>Серов Илья Васильевич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124"/>
      <c r="P35" s="124"/>
      <c r="Q35" s="124"/>
      <c r="R35" s="124"/>
      <c r="S35" s="124"/>
      <c r="T35" s="124"/>
      <c r="U35" s="124"/>
      <c r="V35" s="128"/>
      <c r="W35" s="128"/>
      <c r="X35" s="256" t="str">
        <f>C35</f>
        <v>Серов Илья Васильевич</v>
      </c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128"/>
      <c r="AK35" s="128"/>
      <c r="AL35" s="128"/>
      <c r="AM35" s="128"/>
      <c r="AN35" s="128"/>
      <c r="AO35" s="128"/>
      <c r="AP35" s="128"/>
      <c r="AQ35" s="128"/>
      <c r="AR35" s="128"/>
      <c r="AS35" s="256" t="str">
        <f>X35</f>
        <v>Серов Илья Васильевич</v>
      </c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128"/>
      <c r="BF35" s="128"/>
      <c r="BG35" s="128"/>
      <c r="BH35" s="128"/>
      <c r="BI35" s="128"/>
      <c r="BJ35" s="128"/>
      <c r="BK35" s="128"/>
      <c r="BL35" s="128"/>
      <c r="BM35" s="128"/>
      <c r="BN35" s="256" t="str">
        <f>AS35</f>
        <v>Серов Илья Васильевич</v>
      </c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8"/>
      <c r="CA35" s="128"/>
      <c r="CB35" s="128"/>
      <c r="CC35" s="128"/>
      <c r="CD35" s="128"/>
      <c r="CE35" s="128"/>
      <c r="CF35" s="128"/>
      <c r="CG35" s="128"/>
      <c r="CH35" s="128"/>
      <c r="CI35" s="256" t="str">
        <f>BN35</f>
        <v>Серов Илья Васильевич</v>
      </c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128"/>
      <c r="CV35" s="128"/>
      <c r="CW35" s="128"/>
      <c r="CX35" s="128"/>
      <c r="CY35" s="128"/>
      <c r="CZ35" s="128"/>
      <c r="DA35" s="128"/>
      <c r="DB35" s="128"/>
      <c r="DC35" s="128"/>
      <c r="DD35" s="256" t="str">
        <f>CI35</f>
        <v>Серов Илья Васильевич</v>
      </c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128"/>
      <c r="DQ35" s="128"/>
      <c r="DR35" s="128"/>
      <c r="DS35" s="128"/>
      <c r="DT35" s="128"/>
      <c r="DU35" s="128"/>
      <c r="DV35" s="128"/>
      <c r="DW35" s="128"/>
      <c r="DX35" s="128"/>
      <c r="DY35" s="256" t="str">
        <f>DD35</f>
        <v>Серов Илья Васильевич</v>
      </c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128"/>
      <c r="EL35" s="128"/>
      <c r="EM35" s="128"/>
      <c r="EN35" s="128"/>
      <c r="EO35" s="128"/>
      <c r="EP35" s="128"/>
      <c r="EQ35" s="128"/>
      <c r="ER35" s="128"/>
      <c r="ES35" s="128"/>
      <c r="ET35" s="256" t="str">
        <f>DY35</f>
        <v>Серов Илья Васильевич</v>
      </c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128"/>
      <c r="FG35" s="128"/>
      <c r="FH35" s="128"/>
      <c r="FI35" s="128"/>
      <c r="FJ35" s="128"/>
      <c r="FK35" s="128"/>
      <c r="FL35" s="128"/>
      <c r="FM35" s="128"/>
      <c r="FN35" s="128"/>
      <c r="FO35" s="256" t="str">
        <f>ET35</f>
        <v>Серов Илья Васильевич</v>
      </c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128"/>
      <c r="GB35" s="128"/>
      <c r="GC35" s="128"/>
      <c r="GD35" s="128"/>
      <c r="GE35" s="128"/>
      <c r="GF35" s="128"/>
      <c r="GG35" s="128"/>
      <c r="GH35" s="128"/>
      <c r="GI35" s="128"/>
      <c r="GJ35" s="256" t="str">
        <f>FO35</f>
        <v>Серов Илья Васильевич</v>
      </c>
      <c r="GK35" s="256"/>
      <c r="GL35" s="256"/>
      <c r="GM35" s="256"/>
      <c r="GN35" s="256"/>
      <c r="GO35" s="256"/>
      <c r="GP35" s="256"/>
      <c r="GQ35" s="256"/>
      <c r="GR35" s="256"/>
      <c r="GS35" s="256"/>
      <c r="GT35" s="256"/>
      <c r="GU35" s="256"/>
      <c r="GV35" s="128"/>
      <c r="GW35" s="128"/>
      <c r="GX35" s="128"/>
      <c r="GY35" s="128"/>
      <c r="GZ35" s="128"/>
      <c r="HA35" s="128"/>
      <c r="HB35" s="128"/>
      <c r="HC35" s="128"/>
      <c r="HD35" s="128"/>
      <c r="HE35" s="256" t="str">
        <f>GJ35</f>
        <v>Серов Илья Васильевич</v>
      </c>
      <c r="HF35" s="256"/>
      <c r="HG35" s="256"/>
      <c r="HH35" s="256"/>
      <c r="HI35" s="256"/>
      <c r="HJ35" s="256"/>
      <c r="HK35" s="256"/>
      <c r="HL35" s="256"/>
      <c r="HM35" s="256"/>
      <c r="HN35" s="256"/>
      <c r="HO35" s="256"/>
      <c r="HP35" s="256"/>
      <c r="HQ35" s="128"/>
      <c r="HR35" s="128"/>
      <c r="HS35" s="128"/>
      <c r="HT35" s="128"/>
      <c r="HU35" s="128"/>
      <c r="HV35" s="128"/>
      <c r="HW35" s="128"/>
      <c r="HX35" s="128"/>
      <c r="HY35" s="128"/>
      <c r="HZ35" s="256" t="str">
        <f>HE35</f>
        <v>Серов Илья Васильевич</v>
      </c>
      <c r="IA35" s="256"/>
      <c r="IB35" s="256"/>
      <c r="IC35" s="256"/>
      <c r="ID35" s="256"/>
      <c r="IE35" s="256"/>
      <c r="IF35" s="256"/>
      <c r="IG35" s="256"/>
      <c r="IH35" s="256"/>
      <c r="II35" s="256"/>
      <c r="IJ35" s="256"/>
      <c r="IK35" s="256"/>
      <c r="IL35" s="128"/>
      <c r="IM35" s="128"/>
      <c r="IN35" s="128"/>
      <c r="IO35" s="128"/>
      <c r="IP35" s="128"/>
      <c r="IQ35" s="128"/>
      <c r="IR35" s="128"/>
    </row>
    <row r="36" spans="1:252" ht="13.5" customHeight="1">
      <c r="A36" s="125" t="s">
        <v>136</v>
      </c>
      <c r="B36" s="12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124"/>
      <c r="P36" s="234" t="s">
        <v>101</v>
      </c>
      <c r="Q36" s="234"/>
      <c r="R36" s="121"/>
      <c r="S36" s="121"/>
      <c r="T36" s="121"/>
      <c r="U36" s="121"/>
      <c r="V36" s="140" t="s">
        <v>136</v>
      </c>
      <c r="W36" s="128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128"/>
      <c r="AK36" s="246" t="s">
        <v>101</v>
      </c>
      <c r="AL36" s="246"/>
      <c r="AM36" s="141"/>
      <c r="AN36" s="141"/>
      <c r="AO36" s="141"/>
      <c r="AP36" s="141"/>
      <c r="AQ36" s="140" t="s">
        <v>136</v>
      </c>
      <c r="AR36" s="128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128"/>
      <c r="BF36" s="246" t="s">
        <v>101</v>
      </c>
      <c r="BG36" s="246"/>
      <c r="BH36" s="141"/>
      <c r="BI36" s="141"/>
      <c r="BJ36" s="141"/>
      <c r="BK36" s="141"/>
      <c r="BL36" s="140" t="s">
        <v>136</v>
      </c>
      <c r="BM36" s="128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128"/>
      <c r="CA36" s="246" t="s">
        <v>101</v>
      </c>
      <c r="CB36" s="246"/>
      <c r="CC36" s="141"/>
      <c r="CD36" s="141"/>
      <c r="CE36" s="141"/>
      <c r="CF36" s="141"/>
      <c r="CG36" s="140" t="s">
        <v>136</v>
      </c>
      <c r="CH36" s="128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128"/>
      <c r="CV36" s="246" t="s">
        <v>101</v>
      </c>
      <c r="CW36" s="246"/>
      <c r="CX36" s="141"/>
      <c r="CY36" s="141"/>
      <c r="CZ36" s="141"/>
      <c r="DA36" s="141"/>
      <c r="DB36" s="140" t="s">
        <v>136</v>
      </c>
      <c r="DC36" s="128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128"/>
      <c r="DQ36" s="246" t="s">
        <v>101</v>
      </c>
      <c r="DR36" s="246"/>
      <c r="DS36" s="141"/>
      <c r="DT36" s="141"/>
      <c r="DU36" s="141"/>
      <c r="DV36" s="141"/>
      <c r="DW36" s="140" t="s">
        <v>136</v>
      </c>
      <c r="DX36" s="128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128"/>
      <c r="EL36" s="246" t="s">
        <v>101</v>
      </c>
      <c r="EM36" s="246"/>
      <c r="EN36" s="141"/>
      <c r="EO36" s="141"/>
      <c r="EP36" s="141"/>
      <c r="EQ36" s="141"/>
      <c r="ER36" s="140" t="s">
        <v>136</v>
      </c>
      <c r="ES36" s="128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128"/>
      <c r="FG36" s="246" t="s">
        <v>101</v>
      </c>
      <c r="FH36" s="246"/>
      <c r="FI36" s="141"/>
      <c r="FJ36" s="141"/>
      <c r="FK36" s="141"/>
      <c r="FL36" s="141"/>
      <c r="FM36" s="140" t="s">
        <v>136</v>
      </c>
      <c r="FN36" s="128"/>
      <c r="FO36" s="256"/>
      <c r="FP36" s="256"/>
      <c r="FQ36" s="256"/>
      <c r="FR36" s="256"/>
      <c r="FS36" s="256"/>
      <c r="FT36" s="256"/>
      <c r="FU36" s="256"/>
      <c r="FV36" s="256"/>
      <c r="FW36" s="256"/>
      <c r="FX36" s="256"/>
      <c r="FY36" s="256"/>
      <c r="FZ36" s="256"/>
      <c r="GA36" s="128"/>
      <c r="GB36" s="246" t="s">
        <v>101</v>
      </c>
      <c r="GC36" s="246"/>
      <c r="GD36" s="141"/>
      <c r="GE36" s="141"/>
      <c r="GF36" s="141"/>
      <c r="GG36" s="141"/>
      <c r="GH36" s="140" t="s">
        <v>136</v>
      </c>
      <c r="GI36" s="128"/>
      <c r="GJ36" s="256"/>
      <c r="GK36" s="256"/>
      <c r="GL36" s="256"/>
      <c r="GM36" s="256"/>
      <c r="GN36" s="256"/>
      <c r="GO36" s="256"/>
      <c r="GP36" s="256"/>
      <c r="GQ36" s="256"/>
      <c r="GR36" s="256"/>
      <c r="GS36" s="256"/>
      <c r="GT36" s="256"/>
      <c r="GU36" s="256"/>
      <c r="GV36" s="128"/>
      <c r="GW36" s="246" t="s">
        <v>101</v>
      </c>
      <c r="GX36" s="246"/>
      <c r="GY36" s="141"/>
      <c r="GZ36" s="141"/>
      <c r="HA36" s="141"/>
      <c r="HB36" s="141"/>
      <c r="HC36" s="140" t="s">
        <v>136</v>
      </c>
      <c r="HD36" s="128"/>
      <c r="HE36" s="256"/>
      <c r="HF36" s="256"/>
      <c r="HG36" s="256"/>
      <c r="HH36" s="256"/>
      <c r="HI36" s="256"/>
      <c r="HJ36" s="256"/>
      <c r="HK36" s="256"/>
      <c r="HL36" s="256"/>
      <c r="HM36" s="256"/>
      <c r="HN36" s="256"/>
      <c r="HO36" s="256"/>
      <c r="HP36" s="256"/>
      <c r="HQ36" s="128"/>
      <c r="HR36" s="246" t="s">
        <v>101</v>
      </c>
      <c r="HS36" s="246"/>
      <c r="HT36" s="141"/>
      <c r="HU36" s="141"/>
      <c r="HV36" s="141"/>
      <c r="HW36" s="141"/>
      <c r="HX36" s="140" t="s">
        <v>136</v>
      </c>
      <c r="HY36" s="128"/>
      <c r="HZ36" s="256"/>
      <c r="IA36" s="256"/>
      <c r="IB36" s="256"/>
      <c r="IC36" s="256"/>
      <c r="ID36" s="256"/>
      <c r="IE36" s="256"/>
      <c r="IF36" s="256"/>
      <c r="IG36" s="256"/>
      <c r="IH36" s="256"/>
      <c r="II36" s="256"/>
      <c r="IJ36" s="256"/>
      <c r="IK36" s="256"/>
      <c r="IL36" s="128"/>
      <c r="IM36" s="246" t="s">
        <v>101</v>
      </c>
      <c r="IN36" s="246"/>
      <c r="IO36" s="141"/>
      <c r="IP36" s="141"/>
      <c r="IQ36" s="141"/>
      <c r="IR36" s="141"/>
    </row>
    <row r="37" spans="1:252" ht="13.5" customHeight="1">
      <c r="A37" s="124"/>
      <c r="B37" s="124"/>
      <c r="C37" s="257" t="s">
        <v>137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124"/>
      <c r="P37" s="124"/>
      <c r="Q37" s="124"/>
      <c r="R37" s="124"/>
      <c r="S37" s="124"/>
      <c r="T37" s="124"/>
      <c r="U37" s="124"/>
      <c r="V37" s="128"/>
      <c r="W37" s="128"/>
      <c r="X37" s="258" t="s">
        <v>137</v>
      </c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128"/>
      <c r="AK37" s="128"/>
      <c r="AL37" s="128"/>
      <c r="AM37" s="128"/>
      <c r="AN37" s="128"/>
      <c r="AO37" s="128"/>
      <c r="AP37" s="128"/>
      <c r="AQ37" s="128"/>
      <c r="AR37" s="128"/>
      <c r="AS37" s="258" t="s">
        <v>137</v>
      </c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128"/>
      <c r="BF37" s="128"/>
      <c r="BG37" s="128"/>
      <c r="BH37" s="128"/>
      <c r="BI37" s="128"/>
      <c r="BJ37" s="128"/>
      <c r="BK37" s="128"/>
      <c r="BL37" s="128"/>
      <c r="BM37" s="128"/>
      <c r="BN37" s="258" t="s">
        <v>137</v>
      </c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128"/>
      <c r="CA37" s="128"/>
      <c r="CB37" s="128"/>
      <c r="CC37" s="128"/>
      <c r="CD37" s="128"/>
      <c r="CE37" s="128"/>
      <c r="CF37" s="128"/>
      <c r="CG37" s="128"/>
      <c r="CH37" s="128"/>
      <c r="CI37" s="258" t="s">
        <v>137</v>
      </c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128"/>
      <c r="CV37" s="128"/>
      <c r="CW37" s="128"/>
      <c r="CX37" s="128"/>
      <c r="CY37" s="128"/>
      <c r="CZ37" s="128"/>
      <c r="DA37" s="128"/>
      <c r="DB37" s="128"/>
      <c r="DC37" s="128"/>
      <c r="DD37" s="258" t="s">
        <v>137</v>
      </c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128"/>
      <c r="DQ37" s="128"/>
      <c r="DR37" s="128"/>
      <c r="DS37" s="128"/>
      <c r="DT37" s="128"/>
      <c r="DU37" s="128"/>
      <c r="DV37" s="128"/>
      <c r="DW37" s="128"/>
      <c r="DX37" s="128"/>
      <c r="DY37" s="258" t="s">
        <v>137</v>
      </c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128"/>
      <c r="EL37" s="128"/>
      <c r="EM37" s="128"/>
      <c r="EN37" s="128"/>
      <c r="EO37" s="128"/>
      <c r="EP37" s="128"/>
      <c r="EQ37" s="128"/>
      <c r="ER37" s="128"/>
      <c r="ES37" s="128"/>
      <c r="ET37" s="258" t="s">
        <v>137</v>
      </c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128"/>
      <c r="FG37" s="128"/>
      <c r="FH37" s="128"/>
      <c r="FI37" s="128"/>
      <c r="FJ37" s="128"/>
      <c r="FK37" s="128"/>
      <c r="FL37" s="128"/>
      <c r="FM37" s="128"/>
      <c r="FN37" s="128"/>
      <c r="FO37" s="258" t="s">
        <v>137</v>
      </c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128"/>
      <c r="GB37" s="128"/>
      <c r="GC37" s="128"/>
      <c r="GD37" s="128"/>
      <c r="GE37" s="128"/>
      <c r="GF37" s="128"/>
      <c r="GG37" s="128"/>
      <c r="GH37" s="128"/>
      <c r="GI37" s="128"/>
      <c r="GJ37" s="258" t="s">
        <v>137</v>
      </c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128"/>
      <c r="GW37" s="128"/>
      <c r="GX37" s="128"/>
      <c r="GY37" s="128"/>
      <c r="GZ37" s="128"/>
      <c r="HA37" s="128"/>
      <c r="HB37" s="128"/>
      <c r="HC37" s="128"/>
      <c r="HD37" s="128"/>
      <c r="HE37" s="258" t="s">
        <v>137</v>
      </c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128"/>
      <c r="HR37" s="128"/>
      <c r="HS37" s="128"/>
      <c r="HT37" s="128"/>
      <c r="HU37" s="128"/>
      <c r="HV37" s="128"/>
      <c r="HW37" s="128"/>
      <c r="HX37" s="128"/>
      <c r="HY37" s="128"/>
      <c r="HZ37" s="258" t="s">
        <v>137</v>
      </c>
      <c r="IA37" s="258"/>
      <c r="IB37" s="258"/>
      <c r="IC37" s="258"/>
      <c r="ID37" s="258"/>
      <c r="IE37" s="258"/>
      <c r="IF37" s="258"/>
      <c r="IG37" s="258"/>
      <c r="IH37" s="258"/>
      <c r="II37" s="258"/>
      <c r="IJ37" s="258"/>
      <c r="IK37" s="258"/>
      <c r="IL37" s="128"/>
      <c r="IM37" s="128"/>
      <c r="IN37" s="128"/>
      <c r="IO37" s="128"/>
      <c r="IP37" s="128"/>
      <c r="IQ37" s="128"/>
      <c r="IR37" s="128"/>
    </row>
    <row r="38" spans="1:252" ht="13.5" customHeight="1">
      <c r="A38" s="228" t="s">
        <v>138</v>
      </c>
      <c r="B38" s="228"/>
      <c r="C38" s="228"/>
      <c r="D38" s="255" t="str">
        <f>Заявка!C35</f>
        <v>Енина Ольга Петровна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124"/>
      <c r="P38" s="124"/>
      <c r="Q38" s="124"/>
      <c r="R38" s="124"/>
      <c r="S38" s="124"/>
      <c r="T38" s="124"/>
      <c r="U38" s="124"/>
      <c r="V38" s="259" t="s">
        <v>138</v>
      </c>
      <c r="W38" s="259"/>
      <c r="X38" s="259"/>
      <c r="Y38" s="256" t="str">
        <f>D38</f>
        <v>Енина Ольга Петровна</v>
      </c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128"/>
      <c r="AK38" s="128"/>
      <c r="AL38" s="128"/>
      <c r="AM38" s="128"/>
      <c r="AN38" s="128"/>
      <c r="AO38" s="128"/>
      <c r="AP38" s="128"/>
      <c r="AQ38" s="259" t="s">
        <v>138</v>
      </c>
      <c r="AR38" s="259"/>
      <c r="AS38" s="259"/>
      <c r="AT38" s="256" t="str">
        <f>Y38</f>
        <v>Енина Ольга Петровна</v>
      </c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128"/>
      <c r="BF38" s="128"/>
      <c r="BG38" s="128"/>
      <c r="BH38" s="128"/>
      <c r="BI38" s="128"/>
      <c r="BJ38" s="128"/>
      <c r="BK38" s="128"/>
      <c r="BL38" s="259" t="s">
        <v>138</v>
      </c>
      <c r="BM38" s="259"/>
      <c r="BN38" s="259"/>
      <c r="BO38" s="256" t="str">
        <f>AT38</f>
        <v>Енина Ольга Петровна</v>
      </c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128"/>
      <c r="CA38" s="128"/>
      <c r="CB38" s="128"/>
      <c r="CC38" s="128"/>
      <c r="CD38" s="128"/>
      <c r="CE38" s="128"/>
      <c r="CF38" s="128"/>
      <c r="CG38" s="259" t="s">
        <v>138</v>
      </c>
      <c r="CH38" s="259"/>
      <c r="CI38" s="259"/>
      <c r="CJ38" s="256" t="str">
        <f>BO38</f>
        <v>Енина Ольга Петровна</v>
      </c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128"/>
      <c r="CV38" s="128"/>
      <c r="CW38" s="128"/>
      <c r="CX38" s="128"/>
      <c r="CY38" s="128"/>
      <c r="CZ38" s="128"/>
      <c r="DA38" s="128"/>
      <c r="DB38" s="259" t="s">
        <v>138</v>
      </c>
      <c r="DC38" s="259"/>
      <c r="DD38" s="259"/>
      <c r="DE38" s="256" t="str">
        <f>CJ38</f>
        <v>Енина Ольга Петровна</v>
      </c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128"/>
      <c r="DQ38" s="128"/>
      <c r="DR38" s="128"/>
      <c r="DS38" s="128"/>
      <c r="DT38" s="128"/>
      <c r="DU38" s="128"/>
      <c r="DV38" s="128"/>
      <c r="DW38" s="259" t="s">
        <v>138</v>
      </c>
      <c r="DX38" s="259"/>
      <c r="DY38" s="259"/>
      <c r="DZ38" s="256" t="str">
        <f>DE38</f>
        <v>Енина Ольга Петровна</v>
      </c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128"/>
      <c r="EL38" s="128"/>
      <c r="EM38" s="128"/>
      <c r="EN38" s="128"/>
      <c r="EO38" s="128"/>
      <c r="EP38" s="128"/>
      <c r="EQ38" s="128"/>
      <c r="ER38" s="259" t="s">
        <v>138</v>
      </c>
      <c r="ES38" s="259"/>
      <c r="ET38" s="259"/>
      <c r="EU38" s="256" t="str">
        <f>DZ38</f>
        <v>Енина Ольга Петровна</v>
      </c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128"/>
      <c r="FG38" s="128"/>
      <c r="FH38" s="128"/>
      <c r="FI38" s="128"/>
      <c r="FJ38" s="128"/>
      <c r="FK38" s="128"/>
      <c r="FL38" s="128"/>
      <c r="FM38" s="259" t="s">
        <v>138</v>
      </c>
      <c r="FN38" s="259"/>
      <c r="FO38" s="259"/>
      <c r="FP38" s="256" t="str">
        <f>EU38</f>
        <v>Енина Ольга Петровна</v>
      </c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128"/>
      <c r="GB38" s="128"/>
      <c r="GC38" s="128"/>
      <c r="GD38" s="128"/>
      <c r="GE38" s="128"/>
      <c r="GF38" s="128"/>
      <c r="GG38" s="128"/>
      <c r="GH38" s="259" t="s">
        <v>138</v>
      </c>
      <c r="GI38" s="259"/>
      <c r="GJ38" s="259"/>
      <c r="GK38" s="256" t="str">
        <f>FP38</f>
        <v>Енина Ольга Петровна</v>
      </c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128"/>
      <c r="GW38" s="128"/>
      <c r="GX38" s="128"/>
      <c r="GY38" s="128"/>
      <c r="GZ38" s="128"/>
      <c r="HA38" s="128"/>
      <c r="HB38" s="128"/>
      <c r="HC38" s="259" t="s">
        <v>138</v>
      </c>
      <c r="HD38" s="259"/>
      <c r="HE38" s="259"/>
      <c r="HF38" s="256" t="str">
        <f>GK38</f>
        <v>Енина Ольга Петровна</v>
      </c>
      <c r="HG38" s="256"/>
      <c r="HH38" s="256"/>
      <c r="HI38" s="256"/>
      <c r="HJ38" s="256"/>
      <c r="HK38" s="256"/>
      <c r="HL38" s="256"/>
      <c r="HM38" s="256"/>
      <c r="HN38" s="256"/>
      <c r="HO38" s="256"/>
      <c r="HP38" s="256"/>
      <c r="HQ38" s="128"/>
      <c r="HR38" s="128"/>
      <c r="HS38" s="128"/>
      <c r="HT38" s="128"/>
      <c r="HU38" s="128"/>
      <c r="HV38" s="128"/>
      <c r="HW38" s="128"/>
      <c r="HX38" s="259" t="s">
        <v>138</v>
      </c>
      <c r="HY38" s="259"/>
      <c r="HZ38" s="259"/>
      <c r="IA38" s="256" t="str">
        <f>HF38</f>
        <v>Енина Ольга Петровна</v>
      </c>
      <c r="IB38" s="256"/>
      <c r="IC38" s="256"/>
      <c r="ID38" s="256"/>
      <c r="IE38" s="256"/>
      <c r="IF38" s="256"/>
      <c r="IG38" s="256"/>
      <c r="IH38" s="256"/>
      <c r="II38" s="256"/>
      <c r="IJ38" s="256"/>
      <c r="IK38" s="256"/>
      <c r="IL38" s="128"/>
      <c r="IM38" s="128"/>
      <c r="IN38" s="128"/>
      <c r="IO38" s="128"/>
      <c r="IP38" s="128"/>
      <c r="IQ38" s="128"/>
      <c r="IR38" s="128"/>
    </row>
    <row r="39" spans="1:252" ht="13.5" customHeight="1">
      <c r="A39" s="228"/>
      <c r="B39" s="228"/>
      <c r="C39" s="228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124"/>
      <c r="P39" s="234" t="s">
        <v>101</v>
      </c>
      <c r="Q39" s="234"/>
      <c r="R39" s="121"/>
      <c r="S39" s="121"/>
      <c r="T39" s="121"/>
      <c r="U39" s="121"/>
      <c r="V39" s="259"/>
      <c r="W39" s="259"/>
      <c r="X39" s="259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128"/>
      <c r="AK39" s="246" t="s">
        <v>101</v>
      </c>
      <c r="AL39" s="246"/>
      <c r="AM39" s="141"/>
      <c r="AN39" s="141"/>
      <c r="AO39" s="141"/>
      <c r="AP39" s="141"/>
      <c r="AQ39" s="259"/>
      <c r="AR39" s="259"/>
      <c r="AS39" s="259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128"/>
      <c r="BF39" s="246" t="s">
        <v>101</v>
      </c>
      <c r="BG39" s="246"/>
      <c r="BH39" s="141"/>
      <c r="BI39" s="141"/>
      <c r="BJ39" s="141"/>
      <c r="BK39" s="141"/>
      <c r="BL39" s="259"/>
      <c r="BM39" s="259"/>
      <c r="BN39" s="259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128"/>
      <c r="CA39" s="246" t="s">
        <v>101</v>
      </c>
      <c r="CB39" s="246"/>
      <c r="CC39" s="141"/>
      <c r="CD39" s="141"/>
      <c r="CE39" s="141"/>
      <c r="CF39" s="141"/>
      <c r="CG39" s="259"/>
      <c r="CH39" s="259"/>
      <c r="CI39" s="259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128"/>
      <c r="CV39" s="246" t="s">
        <v>101</v>
      </c>
      <c r="CW39" s="246"/>
      <c r="CX39" s="141"/>
      <c r="CY39" s="141"/>
      <c r="CZ39" s="141"/>
      <c r="DA39" s="141"/>
      <c r="DB39" s="259"/>
      <c r="DC39" s="259"/>
      <c r="DD39" s="259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128"/>
      <c r="DQ39" s="246" t="s">
        <v>101</v>
      </c>
      <c r="DR39" s="246"/>
      <c r="DS39" s="141"/>
      <c r="DT39" s="141"/>
      <c r="DU39" s="141"/>
      <c r="DV39" s="141"/>
      <c r="DW39" s="259"/>
      <c r="DX39" s="259"/>
      <c r="DY39" s="259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128"/>
      <c r="EL39" s="246" t="s">
        <v>101</v>
      </c>
      <c r="EM39" s="246"/>
      <c r="EN39" s="141"/>
      <c r="EO39" s="141"/>
      <c r="EP39" s="141"/>
      <c r="EQ39" s="141"/>
      <c r="ER39" s="259"/>
      <c r="ES39" s="259"/>
      <c r="ET39" s="259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128"/>
      <c r="FG39" s="246" t="s">
        <v>101</v>
      </c>
      <c r="FH39" s="246"/>
      <c r="FI39" s="141"/>
      <c r="FJ39" s="141"/>
      <c r="FK39" s="141"/>
      <c r="FL39" s="141"/>
      <c r="FM39" s="259"/>
      <c r="FN39" s="259"/>
      <c r="FO39" s="259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128"/>
      <c r="GB39" s="246" t="s">
        <v>101</v>
      </c>
      <c r="GC39" s="246"/>
      <c r="GD39" s="141"/>
      <c r="GE39" s="141"/>
      <c r="GF39" s="141"/>
      <c r="GG39" s="141"/>
      <c r="GH39" s="259"/>
      <c r="GI39" s="259"/>
      <c r="GJ39" s="259"/>
      <c r="GK39" s="256"/>
      <c r="GL39" s="256"/>
      <c r="GM39" s="256"/>
      <c r="GN39" s="256"/>
      <c r="GO39" s="256"/>
      <c r="GP39" s="256"/>
      <c r="GQ39" s="256"/>
      <c r="GR39" s="256"/>
      <c r="GS39" s="256"/>
      <c r="GT39" s="256"/>
      <c r="GU39" s="256"/>
      <c r="GV39" s="128"/>
      <c r="GW39" s="246" t="s">
        <v>101</v>
      </c>
      <c r="GX39" s="246"/>
      <c r="GY39" s="141"/>
      <c r="GZ39" s="141"/>
      <c r="HA39" s="141"/>
      <c r="HB39" s="141"/>
      <c r="HC39" s="259"/>
      <c r="HD39" s="259"/>
      <c r="HE39" s="259"/>
      <c r="HF39" s="256"/>
      <c r="HG39" s="256"/>
      <c r="HH39" s="256"/>
      <c r="HI39" s="256"/>
      <c r="HJ39" s="256"/>
      <c r="HK39" s="256"/>
      <c r="HL39" s="256"/>
      <c r="HM39" s="256"/>
      <c r="HN39" s="256"/>
      <c r="HO39" s="256"/>
      <c r="HP39" s="256"/>
      <c r="HQ39" s="128"/>
      <c r="HR39" s="246" t="s">
        <v>101</v>
      </c>
      <c r="HS39" s="246"/>
      <c r="HT39" s="141"/>
      <c r="HU39" s="141"/>
      <c r="HV39" s="141"/>
      <c r="HW39" s="141"/>
      <c r="HX39" s="259"/>
      <c r="HY39" s="259"/>
      <c r="HZ39" s="259"/>
      <c r="IA39" s="256"/>
      <c r="IB39" s="256"/>
      <c r="IC39" s="256"/>
      <c r="ID39" s="256"/>
      <c r="IE39" s="256"/>
      <c r="IF39" s="256"/>
      <c r="IG39" s="256"/>
      <c r="IH39" s="256"/>
      <c r="II39" s="256"/>
      <c r="IJ39" s="256"/>
      <c r="IK39" s="256"/>
      <c r="IL39" s="128"/>
      <c r="IM39" s="246" t="s">
        <v>101</v>
      </c>
      <c r="IN39" s="246"/>
      <c r="IO39" s="141"/>
      <c r="IP39" s="141"/>
      <c r="IQ39" s="141"/>
      <c r="IR39" s="141"/>
    </row>
    <row r="40" spans="1:252" ht="13.5" customHeight="1">
      <c r="A40" s="124"/>
      <c r="B40" s="124"/>
      <c r="C40" s="124"/>
      <c r="D40" s="257" t="s">
        <v>137</v>
      </c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124"/>
      <c r="P40" s="124"/>
      <c r="Q40" s="124"/>
      <c r="R40" s="124"/>
      <c r="S40" s="124"/>
      <c r="T40" s="124"/>
      <c r="U40" s="124"/>
      <c r="V40" s="128"/>
      <c r="W40" s="128"/>
      <c r="X40" s="128"/>
      <c r="Y40" s="258" t="s">
        <v>137</v>
      </c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258" t="s">
        <v>137</v>
      </c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258" t="s">
        <v>137</v>
      </c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258" t="s">
        <v>137</v>
      </c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258" t="s">
        <v>137</v>
      </c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258" t="s">
        <v>137</v>
      </c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258" t="s">
        <v>137</v>
      </c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258" t="s">
        <v>137</v>
      </c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258" t="s">
        <v>137</v>
      </c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258" t="s">
        <v>137</v>
      </c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258" t="s">
        <v>137</v>
      </c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128"/>
      <c r="IM40" s="128"/>
      <c r="IN40" s="128"/>
      <c r="IO40" s="128"/>
      <c r="IP40" s="128"/>
      <c r="IQ40" s="128"/>
      <c r="IR40" s="128"/>
    </row>
    <row r="41" spans="1:252" ht="13.5" customHeight="1">
      <c r="A41" s="125" t="s">
        <v>139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40" t="s">
        <v>139</v>
      </c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40" t="s">
        <v>139</v>
      </c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40" t="s">
        <v>139</v>
      </c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40" t="s">
        <v>139</v>
      </c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40" t="s">
        <v>139</v>
      </c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40" t="s">
        <v>139</v>
      </c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40" t="s">
        <v>139</v>
      </c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40" t="s">
        <v>139</v>
      </c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40" t="s">
        <v>139</v>
      </c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40" t="s">
        <v>139</v>
      </c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40" t="s">
        <v>139</v>
      </c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</row>
    <row r="42" spans="1:252" ht="13.5" customHeight="1">
      <c r="A42" s="260" t="str">
        <f>Заявка!C36</f>
        <v>Жижирум Ольга Александровна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128"/>
      <c r="P42" s="128"/>
      <c r="Q42" s="128"/>
      <c r="R42" s="128"/>
      <c r="S42" s="128"/>
      <c r="T42" s="128"/>
      <c r="U42" s="128"/>
      <c r="V42" s="256" t="str">
        <f>A42</f>
        <v>Жижирум Ольга Александровна</v>
      </c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128"/>
      <c r="AK42" s="128"/>
      <c r="AL42" s="128"/>
      <c r="AM42" s="128"/>
      <c r="AN42" s="128"/>
      <c r="AO42" s="128"/>
      <c r="AP42" s="128"/>
      <c r="AQ42" s="256" t="str">
        <f>V42</f>
        <v>Жижирум Ольга Александровна</v>
      </c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128"/>
      <c r="BF42" s="128"/>
      <c r="BG42" s="128"/>
      <c r="BH42" s="128"/>
      <c r="BI42" s="128"/>
      <c r="BJ42" s="128"/>
      <c r="BK42" s="128"/>
      <c r="BL42" s="256" t="str">
        <f>AQ42</f>
        <v>Жижирум Ольга Александровна</v>
      </c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128"/>
      <c r="CA42" s="128"/>
      <c r="CB42" s="128"/>
      <c r="CC42" s="128"/>
      <c r="CD42" s="128"/>
      <c r="CE42" s="128"/>
      <c r="CF42" s="128"/>
      <c r="CG42" s="256" t="str">
        <f>BL42</f>
        <v>Жижирум Ольга Александровна</v>
      </c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128"/>
      <c r="CV42" s="128"/>
      <c r="CW42" s="128"/>
      <c r="CX42" s="128"/>
      <c r="CY42" s="128"/>
      <c r="CZ42" s="128"/>
      <c r="DA42" s="128"/>
      <c r="DB42" s="256" t="str">
        <f>CG42</f>
        <v>Жижирум Ольга Александровна</v>
      </c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128"/>
      <c r="DQ42" s="128"/>
      <c r="DR42" s="128"/>
      <c r="DS42" s="128"/>
      <c r="DT42" s="128"/>
      <c r="DU42" s="128"/>
      <c r="DV42" s="128"/>
      <c r="DW42" s="256" t="str">
        <f>DB42</f>
        <v>Жижирум Ольга Александровна</v>
      </c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128"/>
      <c r="EL42" s="128"/>
      <c r="EM42" s="128"/>
      <c r="EN42" s="128"/>
      <c r="EO42" s="128"/>
      <c r="EP42" s="128"/>
      <c r="EQ42" s="128"/>
      <c r="ER42" s="256" t="str">
        <f>DW42</f>
        <v>Жижирум Ольга Александровна</v>
      </c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6"/>
      <c r="FF42" s="128"/>
      <c r="FG42" s="128"/>
      <c r="FH42" s="128"/>
      <c r="FI42" s="128"/>
      <c r="FJ42" s="128"/>
      <c r="FK42" s="128"/>
      <c r="FL42" s="128"/>
      <c r="FM42" s="256" t="str">
        <f>ER42</f>
        <v>Жижирум Ольга Александровна</v>
      </c>
      <c r="FN42" s="256"/>
      <c r="FO42" s="256"/>
      <c r="FP42" s="256"/>
      <c r="FQ42" s="256"/>
      <c r="FR42" s="256"/>
      <c r="FS42" s="256"/>
      <c r="FT42" s="256"/>
      <c r="FU42" s="256"/>
      <c r="FV42" s="256"/>
      <c r="FW42" s="256"/>
      <c r="FX42" s="256"/>
      <c r="FY42" s="256"/>
      <c r="FZ42" s="256"/>
      <c r="GA42" s="128"/>
      <c r="GB42" s="128"/>
      <c r="GC42" s="128"/>
      <c r="GD42" s="128"/>
      <c r="GE42" s="128"/>
      <c r="GF42" s="128"/>
      <c r="GG42" s="128"/>
      <c r="GH42" s="256" t="str">
        <f>FM42</f>
        <v>Жижирум Ольга Александровна</v>
      </c>
      <c r="GI42" s="256"/>
      <c r="GJ42" s="256"/>
      <c r="GK42" s="256"/>
      <c r="GL42" s="256"/>
      <c r="GM42" s="256"/>
      <c r="GN42" s="256"/>
      <c r="GO42" s="256"/>
      <c r="GP42" s="256"/>
      <c r="GQ42" s="256"/>
      <c r="GR42" s="256"/>
      <c r="GS42" s="256"/>
      <c r="GT42" s="256"/>
      <c r="GU42" s="256"/>
      <c r="GV42" s="128"/>
      <c r="GW42" s="128"/>
      <c r="GX42" s="128"/>
      <c r="GY42" s="128"/>
      <c r="GZ42" s="128"/>
      <c r="HA42" s="128"/>
      <c r="HB42" s="128"/>
      <c r="HC42" s="256" t="str">
        <f>GH42</f>
        <v>Жижирум Ольга Александровна</v>
      </c>
      <c r="HD42" s="256"/>
      <c r="HE42" s="256"/>
      <c r="HF42" s="256"/>
      <c r="HG42" s="256"/>
      <c r="HH42" s="256"/>
      <c r="HI42" s="256"/>
      <c r="HJ42" s="256"/>
      <c r="HK42" s="256"/>
      <c r="HL42" s="256"/>
      <c r="HM42" s="256"/>
      <c r="HN42" s="256"/>
      <c r="HO42" s="256"/>
      <c r="HP42" s="256"/>
      <c r="HQ42" s="128"/>
      <c r="HR42" s="128"/>
      <c r="HS42" s="128"/>
      <c r="HT42" s="128"/>
      <c r="HU42" s="128"/>
      <c r="HV42" s="128"/>
      <c r="HW42" s="128"/>
      <c r="HX42" s="256" t="str">
        <f>HC42</f>
        <v>Жижирум Ольга Александровна</v>
      </c>
      <c r="HY42" s="256"/>
      <c r="HZ42" s="256"/>
      <c r="IA42" s="256"/>
      <c r="IB42" s="256"/>
      <c r="IC42" s="256"/>
      <c r="ID42" s="256"/>
      <c r="IE42" s="256"/>
      <c r="IF42" s="256"/>
      <c r="IG42" s="256"/>
      <c r="IH42" s="256"/>
      <c r="II42" s="256"/>
      <c r="IJ42" s="256"/>
      <c r="IK42" s="256"/>
      <c r="IL42" s="128"/>
      <c r="IM42" s="128"/>
      <c r="IN42" s="128"/>
      <c r="IO42" s="128"/>
      <c r="IP42" s="128"/>
      <c r="IQ42" s="128"/>
      <c r="IR42" s="128"/>
    </row>
    <row r="43" spans="1:252" ht="13.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128"/>
      <c r="P43" s="261" t="s">
        <v>101</v>
      </c>
      <c r="Q43" s="261"/>
      <c r="R43" s="141"/>
      <c r="S43" s="141"/>
      <c r="T43" s="141"/>
      <c r="U43" s="141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128"/>
      <c r="AK43" s="246" t="s">
        <v>101</v>
      </c>
      <c r="AL43" s="246"/>
      <c r="AM43" s="141"/>
      <c r="AN43" s="141"/>
      <c r="AO43" s="141"/>
      <c r="AP43" s="141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128"/>
      <c r="BF43" s="246" t="s">
        <v>101</v>
      </c>
      <c r="BG43" s="246"/>
      <c r="BH43" s="141"/>
      <c r="BI43" s="141"/>
      <c r="BJ43" s="141"/>
      <c r="BK43" s="141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128"/>
      <c r="CA43" s="246" t="s">
        <v>101</v>
      </c>
      <c r="CB43" s="246"/>
      <c r="CC43" s="141"/>
      <c r="CD43" s="141"/>
      <c r="CE43" s="141"/>
      <c r="CF43" s="141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128"/>
      <c r="CV43" s="246" t="s">
        <v>101</v>
      </c>
      <c r="CW43" s="246"/>
      <c r="CX43" s="141"/>
      <c r="CY43" s="141"/>
      <c r="CZ43" s="141"/>
      <c r="DA43" s="141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128"/>
      <c r="DQ43" s="246" t="s">
        <v>101</v>
      </c>
      <c r="DR43" s="246"/>
      <c r="DS43" s="141"/>
      <c r="DT43" s="141"/>
      <c r="DU43" s="141"/>
      <c r="DV43" s="141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128"/>
      <c r="EL43" s="246" t="s">
        <v>101</v>
      </c>
      <c r="EM43" s="246"/>
      <c r="EN43" s="141"/>
      <c r="EO43" s="141"/>
      <c r="EP43" s="141"/>
      <c r="EQ43" s="141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  <c r="FF43" s="128"/>
      <c r="FG43" s="246" t="s">
        <v>101</v>
      </c>
      <c r="FH43" s="246"/>
      <c r="FI43" s="141"/>
      <c r="FJ43" s="141"/>
      <c r="FK43" s="141"/>
      <c r="FL43" s="141"/>
      <c r="FM43" s="256"/>
      <c r="FN43" s="256"/>
      <c r="FO43" s="256"/>
      <c r="FP43" s="256"/>
      <c r="FQ43" s="256"/>
      <c r="FR43" s="256"/>
      <c r="FS43" s="256"/>
      <c r="FT43" s="256"/>
      <c r="FU43" s="256"/>
      <c r="FV43" s="256"/>
      <c r="FW43" s="256"/>
      <c r="FX43" s="256"/>
      <c r="FY43" s="256"/>
      <c r="FZ43" s="256"/>
      <c r="GA43" s="128"/>
      <c r="GB43" s="246" t="s">
        <v>101</v>
      </c>
      <c r="GC43" s="246"/>
      <c r="GD43" s="141"/>
      <c r="GE43" s="141"/>
      <c r="GF43" s="141"/>
      <c r="GG43" s="141"/>
      <c r="GH43" s="256"/>
      <c r="GI43" s="256"/>
      <c r="GJ43" s="256"/>
      <c r="GK43" s="256"/>
      <c r="GL43" s="256"/>
      <c r="GM43" s="256"/>
      <c r="GN43" s="256"/>
      <c r="GO43" s="256"/>
      <c r="GP43" s="256"/>
      <c r="GQ43" s="256"/>
      <c r="GR43" s="256"/>
      <c r="GS43" s="256"/>
      <c r="GT43" s="256"/>
      <c r="GU43" s="256"/>
      <c r="GV43" s="128"/>
      <c r="GW43" s="246" t="s">
        <v>101</v>
      </c>
      <c r="GX43" s="246"/>
      <c r="GY43" s="141"/>
      <c r="GZ43" s="141"/>
      <c r="HA43" s="141"/>
      <c r="HB43" s="141"/>
      <c r="HC43" s="256"/>
      <c r="HD43" s="256"/>
      <c r="HE43" s="256"/>
      <c r="HF43" s="256"/>
      <c r="HG43" s="256"/>
      <c r="HH43" s="256"/>
      <c r="HI43" s="256"/>
      <c r="HJ43" s="256"/>
      <c r="HK43" s="256"/>
      <c r="HL43" s="256"/>
      <c r="HM43" s="256"/>
      <c r="HN43" s="256"/>
      <c r="HO43" s="256"/>
      <c r="HP43" s="256"/>
      <c r="HQ43" s="128"/>
      <c r="HR43" s="246" t="s">
        <v>101</v>
      </c>
      <c r="HS43" s="246"/>
      <c r="HT43" s="141"/>
      <c r="HU43" s="141"/>
      <c r="HV43" s="141"/>
      <c r="HW43" s="141"/>
      <c r="HX43" s="256"/>
      <c r="HY43" s="256"/>
      <c r="HZ43" s="256"/>
      <c r="IA43" s="256"/>
      <c r="IB43" s="256"/>
      <c r="IC43" s="256"/>
      <c r="ID43" s="256"/>
      <c r="IE43" s="256"/>
      <c r="IF43" s="256"/>
      <c r="IG43" s="256"/>
      <c r="IH43" s="256"/>
      <c r="II43" s="256"/>
      <c r="IJ43" s="256"/>
      <c r="IK43" s="256"/>
      <c r="IL43" s="128"/>
      <c r="IM43" s="246" t="s">
        <v>101</v>
      </c>
      <c r="IN43" s="246"/>
      <c r="IO43" s="141"/>
      <c r="IP43" s="141"/>
      <c r="IQ43" s="141"/>
      <c r="IR43" s="141"/>
    </row>
    <row r="44" spans="1:252" ht="13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  <c r="IL44" s="142"/>
      <c r="IM44" s="142"/>
      <c r="IN44" s="142"/>
      <c r="IO44" s="142"/>
      <c r="IP44" s="142"/>
      <c r="IQ44" s="142"/>
      <c r="IR44" s="142"/>
    </row>
    <row r="45" spans="1:252" ht="13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2"/>
      <c r="GF45" s="142"/>
      <c r="GG45" s="142"/>
      <c r="GH45" s="142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142"/>
      <c r="HH45" s="142"/>
      <c r="HI45" s="142"/>
      <c r="HJ45" s="142"/>
      <c r="HK45" s="142"/>
      <c r="HL45" s="142"/>
      <c r="HM45" s="142"/>
      <c r="HN45" s="142"/>
      <c r="HO45" s="142"/>
      <c r="HP45" s="142"/>
      <c r="HQ45" s="142"/>
      <c r="HR45" s="142"/>
      <c r="HS45" s="142"/>
      <c r="HT45" s="142"/>
      <c r="HU45" s="142"/>
      <c r="HV45" s="142"/>
      <c r="HW45" s="142"/>
      <c r="HX45" s="142"/>
      <c r="HY45" s="142"/>
      <c r="HZ45" s="142"/>
      <c r="IA45" s="142"/>
      <c r="IB45" s="142"/>
      <c r="IC45" s="142"/>
      <c r="ID45" s="142"/>
      <c r="IE45" s="142"/>
      <c r="IF45" s="142"/>
      <c r="IG45" s="142"/>
      <c r="IH45" s="142"/>
      <c r="II45" s="142"/>
      <c r="IJ45" s="142"/>
      <c r="IK45" s="142"/>
      <c r="IL45" s="142"/>
      <c r="IM45" s="142"/>
      <c r="IN45" s="142"/>
      <c r="IO45" s="142"/>
      <c r="IP45" s="142"/>
      <c r="IQ45" s="142"/>
      <c r="IR45" s="142"/>
    </row>
    <row r="46" spans="1:252" ht="13.5" customHeight="1">
      <c r="A46" s="142"/>
      <c r="B46" s="142"/>
      <c r="C46" s="143" t="s">
        <v>140</v>
      </c>
      <c r="D46" s="142"/>
      <c r="E46" s="142"/>
      <c r="F46" s="142"/>
      <c r="G46" s="142"/>
      <c r="H46" s="142"/>
      <c r="I46" s="142"/>
      <c r="J46" s="142" t="s">
        <v>141</v>
      </c>
      <c r="K46" s="142"/>
      <c r="L46" s="142"/>
      <c r="M46" s="142"/>
      <c r="N46" s="142"/>
      <c r="O46" s="262">
        <f>Заявка!M6</f>
        <v>44184</v>
      </c>
      <c r="P46" s="262"/>
      <c r="Q46" s="262"/>
      <c r="R46" s="144" t="str">
        <f>IF(ISBLANK(Заявка!O6),""," - ")</f>
        <v/>
      </c>
      <c r="S46" s="262">
        <f>Заявка!O6</f>
        <v>0</v>
      </c>
      <c r="T46" s="262"/>
      <c r="U46" s="262"/>
      <c r="V46" s="142"/>
      <c r="W46" s="142"/>
      <c r="X46" s="143" t="s">
        <v>140</v>
      </c>
      <c r="Y46" s="142"/>
      <c r="Z46" s="142"/>
      <c r="AA46" s="142"/>
      <c r="AB46" s="142"/>
      <c r="AC46" s="142"/>
      <c r="AD46" s="142"/>
      <c r="AE46" s="55" t="s">
        <v>141</v>
      </c>
      <c r="AF46" s="142"/>
      <c r="AG46" s="142"/>
      <c r="AH46" s="142"/>
      <c r="AI46" s="142"/>
      <c r="AJ46" s="263">
        <f>O46</f>
        <v>44184</v>
      </c>
      <c r="AK46" s="263"/>
      <c r="AL46" s="263"/>
      <c r="AM46" s="144" t="str">
        <f>R46</f>
        <v/>
      </c>
      <c r="AN46" s="263">
        <f>S46</f>
        <v>0</v>
      </c>
      <c r="AO46" s="263"/>
      <c r="AP46" s="263"/>
      <c r="AQ46" s="142"/>
      <c r="AR46" s="142"/>
      <c r="AS46" s="143" t="s">
        <v>140</v>
      </c>
      <c r="AT46" s="142"/>
      <c r="AU46" s="142"/>
      <c r="AV46" s="142"/>
      <c r="AW46" s="142"/>
      <c r="AX46" s="142"/>
      <c r="AY46" s="142"/>
      <c r="AZ46" s="55" t="s">
        <v>141</v>
      </c>
      <c r="BA46" s="142"/>
      <c r="BB46" s="142"/>
      <c r="BC46" s="142"/>
      <c r="BD46" s="142"/>
      <c r="BE46" s="263">
        <f>AJ46</f>
        <v>44184</v>
      </c>
      <c r="BF46" s="263"/>
      <c r="BG46" s="263"/>
      <c r="BH46" s="144" t="str">
        <f>AM46</f>
        <v/>
      </c>
      <c r="BI46" s="263">
        <f>AN46</f>
        <v>0</v>
      </c>
      <c r="BJ46" s="263"/>
      <c r="BK46" s="263"/>
      <c r="BL46" s="142"/>
      <c r="BM46" s="142"/>
      <c r="BN46" s="143" t="s">
        <v>140</v>
      </c>
      <c r="BO46" s="142"/>
      <c r="BP46" s="142"/>
      <c r="BQ46" s="142"/>
      <c r="BR46" s="142"/>
      <c r="BS46" s="142"/>
      <c r="BT46" s="142"/>
      <c r="BU46" s="55" t="s">
        <v>141</v>
      </c>
      <c r="BV46" s="142"/>
      <c r="BW46" s="142"/>
      <c r="BX46" s="142"/>
      <c r="BY46" s="142"/>
      <c r="BZ46" s="263">
        <f>BE46</f>
        <v>44184</v>
      </c>
      <c r="CA46" s="263"/>
      <c r="CB46" s="263"/>
      <c r="CC46" s="144" t="str">
        <f>BH46</f>
        <v/>
      </c>
      <c r="CD46" s="263">
        <f>BI46</f>
        <v>0</v>
      </c>
      <c r="CE46" s="263"/>
      <c r="CF46" s="263"/>
      <c r="CG46" s="142"/>
      <c r="CH46" s="142"/>
      <c r="CI46" s="143" t="s">
        <v>140</v>
      </c>
      <c r="CJ46" s="142"/>
      <c r="CK46" s="142"/>
      <c r="CL46" s="142"/>
      <c r="CM46" s="142"/>
      <c r="CN46" s="142"/>
      <c r="CO46" s="142"/>
      <c r="CP46" s="55" t="s">
        <v>141</v>
      </c>
      <c r="CQ46" s="142"/>
      <c r="CR46" s="142"/>
      <c r="CS46" s="142"/>
      <c r="CT46" s="142"/>
      <c r="CU46" s="263">
        <f>BZ46</f>
        <v>44184</v>
      </c>
      <c r="CV46" s="263"/>
      <c r="CW46" s="263"/>
      <c r="CX46" s="144" t="str">
        <f>CC46</f>
        <v/>
      </c>
      <c r="CY46" s="263">
        <f>CD46</f>
        <v>0</v>
      </c>
      <c r="CZ46" s="263"/>
      <c r="DA46" s="263"/>
      <c r="DB46" s="142"/>
      <c r="DC46" s="142"/>
      <c r="DD46" s="143" t="s">
        <v>140</v>
      </c>
      <c r="DE46" s="142"/>
      <c r="DF46" s="142"/>
      <c r="DG46" s="142"/>
      <c r="DH46" s="142"/>
      <c r="DI46" s="142"/>
      <c r="DJ46" s="142"/>
      <c r="DK46" s="55" t="s">
        <v>141</v>
      </c>
      <c r="DL46" s="142"/>
      <c r="DM46" s="142"/>
      <c r="DN46" s="142"/>
      <c r="DO46" s="142"/>
      <c r="DP46" s="263">
        <f>CU46</f>
        <v>44184</v>
      </c>
      <c r="DQ46" s="263"/>
      <c r="DR46" s="263"/>
      <c r="DS46" s="144" t="str">
        <f>CX46</f>
        <v/>
      </c>
      <c r="DT46" s="263">
        <f>CY46</f>
        <v>0</v>
      </c>
      <c r="DU46" s="263"/>
      <c r="DV46" s="263"/>
      <c r="DW46" s="142"/>
      <c r="DX46" s="142"/>
      <c r="DY46" s="143" t="s">
        <v>140</v>
      </c>
      <c r="DZ46" s="142"/>
      <c r="EA46" s="142"/>
      <c r="EB46" s="142"/>
      <c r="EC46" s="142"/>
      <c r="ED46" s="142"/>
      <c r="EE46" s="142"/>
      <c r="EF46" s="55" t="s">
        <v>141</v>
      </c>
      <c r="EG46" s="142"/>
      <c r="EH46" s="142"/>
      <c r="EI46" s="142"/>
      <c r="EJ46" s="142"/>
      <c r="EK46" s="263">
        <f>DP46</f>
        <v>44184</v>
      </c>
      <c r="EL46" s="263"/>
      <c r="EM46" s="263"/>
      <c r="EN46" s="144" t="str">
        <f>DS46</f>
        <v/>
      </c>
      <c r="EO46" s="263">
        <f>DT46</f>
        <v>0</v>
      </c>
      <c r="EP46" s="263"/>
      <c r="EQ46" s="263"/>
      <c r="ER46" s="142"/>
      <c r="ES46" s="142"/>
      <c r="ET46" s="143" t="s">
        <v>140</v>
      </c>
      <c r="EU46" s="142"/>
      <c r="EV46" s="142"/>
      <c r="EW46" s="142"/>
      <c r="EX46" s="142"/>
      <c r="EY46" s="142"/>
      <c r="EZ46" s="142"/>
      <c r="FA46" s="55" t="s">
        <v>141</v>
      </c>
      <c r="FB46" s="142"/>
      <c r="FC46" s="142"/>
      <c r="FD46" s="142"/>
      <c r="FE46" s="142"/>
      <c r="FF46" s="263">
        <f>EK46</f>
        <v>44184</v>
      </c>
      <c r="FG46" s="263"/>
      <c r="FH46" s="263"/>
      <c r="FI46" s="144" t="str">
        <f>EN46</f>
        <v/>
      </c>
      <c r="FJ46" s="263">
        <f>EO46</f>
        <v>0</v>
      </c>
      <c r="FK46" s="263"/>
      <c r="FL46" s="263"/>
      <c r="FM46" s="142"/>
      <c r="FN46" s="142"/>
      <c r="FO46" s="143" t="s">
        <v>140</v>
      </c>
      <c r="FP46" s="142"/>
      <c r="FQ46" s="142"/>
      <c r="FR46" s="142"/>
      <c r="FS46" s="142"/>
      <c r="FT46" s="142"/>
      <c r="FU46" s="142"/>
      <c r="FV46" s="55" t="s">
        <v>141</v>
      </c>
      <c r="FW46" s="142"/>
      <c r="FX46" s="142"/>
      <c r="FY46" s="142"/>
      <c r="FZ46" s="142"/>
      <c r="GA46" s="263">
        <f>FF46</f>
        <v>44184</v>
      </c>
      <c r="GB46" s="263"/>
      <c r="GC46" s="263"/>
      <c r="GD46" s="144" t="str">
        <f>FI46</f>
        <v/>
      </c>
      <c r="GE46" s="263">
        <f>FJ46</f>
        <v>0</v>
      </c>
      <c r="GF46" s="263"/>
      <c r="GG46" s="263"/>
      <c r="GH46" s="142"/>
      <c r="GI46" s="142"/>
      <c r="GJ46" s="143" t="s">
        <v>140</v>
      </c>
      <c r="GK46" s="142"/>
      <c r="GL46" s="142"/>
      <c r="GM46" s="142"/>
      <c r="GN46" s="142"/>
      <c r="GO46" s="142"/>
      <c r="GP46" s="142"/>
      <c r="GQ46" s="55" t="s">
        <v>141</v>
      </c>
      <c r="GR46" s="142"/>
      <c r="GS46" s="142"/>
      <c r="GT46" s="142"/>
      <c r="GU46" s="142"/>
      <c r="GV46" s="263">
        <f>GA46</f>
        <v>44184</v>
      </c>
      <c r="GW46" s="263"/>
      <c r="GX46" s="263"/>
      <c r="GY46" s="144" t="str">
        <f>GD46</f>
        <v/>
      </c>
      <c r="GZ46" s="263">
        <f>GE46</f>
        <v>0</v>
      </c>
      <c r="HA46" s="263"/>
      <c r="HB46" s="263"/>
      <c r="HC46" s="142"/>
      <c r="HD46" s="142"/>
      <c r="HE46" s="143" t="s">
        <v>140</v>
      </c>
      <c r="HF46" s="142"/>
      <c r="HG46" s="142"/>
      <c r="HH46" s="142"/>
      <c r="HI46" s="142"/>
      <c r="HJ46" s="142"/>
      <c r="HK46" s="142"/>
      <c r="HL46" s="55" t="s">
        <v>141</v>
      </c>
      <c r="HM46" s="142"/>
      <c r="HN46" s="142"/>
      <c r="HO46" s="142"/>
      <c r="HP46" s="142"/>
      <c r="HQ46" s="263">
        <f>GV46</f>
        <v>44184</v>
      </c>
      <c r="HR46" s="263"/>
      <c r="HS46" s="263"/>
      <c r="HT46" s="144" t="str">
        <f>GY46</f>
        <v/>
      </c>
      <c r="HU46" s="263">
        <f>GZ46</f>
        <v>0</v>
      </c>
      <c r="HV46" s="263"/>
      <c r="HW46" s="263"/>
      <c r="HX46" s="142"/>
      <c r="HY46" s="142"/>
      <c r="HZ46" s="143" t="s">
        <v>140</v>
      </c>
      <c r="IA46" s="142"/>
      <c r="IB46" s="142"/>
      <c r="IC46" s="142"/>
      <c r="ID46" s="142"/>
      <c r="IE46" s="142"/>
      <c r="IF46" s="142"/>
      <c r="IG46" s="55" t="s">
        <v>141</v>
      </c>
      <c r="IH46" s="142"/>
      <c r="II46" s="142"/>
      <c r="IJ46" s="142"/>
      <c r="IK46" s="142"/>
      <c r="IL46" s="263">
        <f>HQ46</f>
        <v>44184</v>
      </c>
      <c r="IM46" s="263"/>
      <c r="IN46" s="263"/>
      <c r="IO46" s="144" t="str">
        <f>HT46</f>
        <v/>
      </c>
      <c r="IP46" s="263">
        <f>HU46</f>
        <v>0</v>
      </c>
      <c r="IQ46" s="263"/>
      <c r="IR46" s="263"/>
    </row>
    <row r="47" spans="1:252" ht="13.5" customHeight="1">
      <c r="A47" s="264" t="s">
        <v>142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5" t="s">
        <v>142</v>
      </c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 t="s">
        <v>142</v>
      </c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 t="s">
        <v>142</v>
      </c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 t="s">
        <v>142</v>
      </c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 t="s">
        <v>142</v>
      </c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 t="s">
        <v>142</v>
      </c>
      <c r="DX47" s="265"/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 t="s">
        <v>142</v>
      </c>
      <c r="ES47" s="265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5"/>
      <c r="FF47" s="265"/>
      <c r="FG47" s="265"/>
      <c r="FH47" s="265"/>
      <c r="FI47" s="265"/>
      <c r="FJ47" s="265"/>
      <c r="FK47" s="265"/>
      <c r="FL47" s="265"/>
      <c r="FM47" s="265" t="s">
        <v>142</v>
      </c>
      <c r="FN47" s="265"/>
      <c r="FO47" s="265"/>
      <c r="FP47" s="265"/>
      <c r="FQ47" s="265"/>
      <c r="FR47" s="265"/>
      <c r="FS47" s="265"/>
      <c r="FT47" s="265"/>
      <c r="FU47" s="265"/>
      <c r="FV47" s="265"/>
      <c r="FW47" s="265"/>
      <c r="FX47" s="265"/>
      <c r="FY47" s="265"/>
      <c r="FZ47" s="265"/>
      <c r="GA47" s="265"/>
      <c r="GB47" s="265"/>
      <c r="GC47" s="265"/>
      <c r="GD47" s="265"/>
      <c r="GE47" s="265"/>
      <c r="GF47" s="265"/>
      <c r="GG47" s="265"/>
      <c r="GH47" s="265" t="s">
        <v>142</v>
      </c>
      <c r="GI47" s="265"/>
      <c r="GJ47" s="265"/>
      <c r="GK47" s="265"/>
      <c r="GL47" s="265"/>
      <c r="GM47" s="265"/>
      <c r="GN47" s="265"/>
      <c r="GO47" s="265"/>
      <c r="GP47" s="265"/>
      <c r="GQ47" s="265"/>
      <c r="GR47" s="265"/>
      <c r="GS47" s="265"/>
      <c r="GT47" s="265"/>
      <c r="GU47" s="265"/>
      <c r="GV47" s="265"/>
      <c r="GW47" s="265"/>
      <c r="GX47" s="265"/>
      <c r="GY47" s="265"/>
      <c r="GZ47" s="265"/>
      <c r="HA47" s="265"/>
      <c r="HB47" s="265"/>
      <c r="HC47" s="265" t="s">
        <v>142</v>
      </c>
      <c r="HD47" s="265"/>
      <c r="HE47" s="265"/>
      <c r="HF47" s="265"/>
      <c r="HG47" s="265"/>
      <c r="HH47" s="265"/>
      <c r="HI47" s="265"/>
      <c r="HJ47" s="265"/>
      <c r="HK47" s="265"/>
      <c r="HL47" s="265"/>
      <c r="HM47" s="265"/>
      <c r="HN47" s="265"/>
      <c r="HO47" s="265"/>
      <c r="HP47" s="265"/>
      <c r="HQ47" s="265"/>
      <c r="HR47" s="265"/>
      <c r="HS47" s="265"/>
      <c r="HT47" s="265"/>
      <c r="HU47" s="265"/>
      <c r="HV47" s="265"/>
      <c r="HW47" s="265"/>
      <c r="HX47" s="265" t="s">
        <v>142</v>
      </c>
      <c r="HY47" s="265"/>
      <c r="HZ47" s="265"/>
      <c r="IA47" s="265"/>
      <c r="IB47" s="265"/>
      <c r="IC47" s="265"/>
      <c r="ID47" s="265"/>
      <c r="IE47" s="265"/>
      <c r="IF47" s="265"/>
      <c r="IG47" s="265"/>
      <c r="IH47" s="265"/>
      <c r="II47" s="265"/>
      <c r="IJ47" s="265"/>
      <c r="IK47" s="265"/>
      <c r="IL47" s="265"/>
      <c r="IM47" s="265"/>
      <c r="IN47" s="265"/>
      <c r="IO47" s="265"/>
      <c r="IP47" s="265"/>
      <c r="IQ47" s="265"/>
      <c r="IR47" s="265"/>
    </row>
    <row r="48" spans="1:252" ht="28.5" customHeight="1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265"/>
      <c r="DU48" s="265"/>
      <c r="DV48" s="265"/>
      <c r="DW48" s="265"/>
      <c r="DX48" s="265"/>
      <c r="DY48" s="265"/>
      <c r="DZ48" s="265"/>
      <c r="EA48" s="265"/>
      <c r="EB48" s="265"/>
      <c r="EC48" s="265"/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5"/>
      <c r="EW48" s="265"/>
      <c r="EX48" s="265"/>
      <c r="EY48" s="265"/>
      <c r="EZ48" s="265"/>
      <c r="FA48" s="265"/>
      <c r="FB48" s="265"/>
      <c r="FC48" s="265"/>
      <c r="FD48" s="265"/>
      <c r="FE48" s="265"/>
      <c r="FF48" s="265"/>
      <c r="FG48" s="265"/>
      <c r="FH48" s="265"/>
      <c r="FI48" s="265"/>
      <c r="FJ48" s="265"/>
      <c r="FK48" s="265"/>
      <c r="FL48" s="265"/>
      <c r="FM48" s="265"/>
      <c r="FN48" s="265"/>
      <c r="FO48" s="265"/>
      <c r="FP48" s="265"/>
      <c r="FQ48" s="265"/>
      <c r="FR48" s="265"/>
      <c r="FS48" s="265"/>
      <c r="FT48" s="265"/>
      <c r="FU48" s="265"/>
      <c r="FV48" s="265"/>
      <c r="FW48" s="265"/>
      <c r="FX48" s="265"/>
      <c r="FY48" s="265"/>
      <c r="FZ48" s="265"/>
      <c r="GA48" s="265"/>
      <c r="GB48" s="265"/>
      <c r="GC48" s="265"/>
      <c r="GD48" s="265"/>
      <c r="GE48" s="265"/>
      <c r="GF48" s="265"/>
      <c r="GG48" s="265"/>
      <c r="GH48" s="265"/>
      <c r="GI48" s="265"/>
      <c r="GJ48" s="265"/>
      <c r="GK48" s="265"/>
      <c r="GL48" s="265"/>
      <c r="GM48" s="265"/>
      <c r="GN48" s="265"/>
      <c r="GO48" s="265"/>
      <c r="GP48" s="265"/>
      <c r="GQ48" s="265"/>
      <c r="GR48" s="265"/>
      <c r="GS48" s="265"/>
      <c r="GT48" s="265"/>
      <c r="GU48" s="265"/>
      <c r="GV48" s="265"/>
      <c r="GW48" s="265"/>
      <c r="GX48" s="265"/>
      <c r="GY48" s="265"/>
      <c r="GZ48" s="265"/>
      <c r="HA48" s="265"/>
      <c r="HB48" s="265"/>
      <c r="HC48" s="265"/>
      <c r="HD48" s="265"/>
      <c r="HE48" s="265"/>
      <c r="HF48" s="265"/>
      <c r="HG48" s="265"/>
      <c r="HH48" s="265"/>
      <c r="HI48" s="265"/>
      <c r="HJ48" s="265"/>
      <c r="HK48" s="265"/>
      <c r="HL48" s="265"/>
      <c r="HM48" s="265"/>
      <c r="HN48" s="265"/>
      <c r="HO48" s="265"/>
      <c r="HP48" s="265"/>
      <c r="HQ48" s="265"/>
      <c r="HR48" s="265"/>
      <c r="HS48" s="265"/>
      <c r="HT48" s="265"/>
      <c r="HU48" s="265"/>
      <c r="HV48" s="265"/>
      <c r="HW48" s="265"/>
      <c r="HX48" s="265"/>
      <c r="HY48" s="265"/>
      <c r="HZ48" s="265"/>
      <c r="IA48" s="265"/>
      <c r="IB48" s="265"/>
      <c r="IC48" s="265"/>
      <c r="ID48" s="265"/>
      <c r="IE48" s="265"/>
      <c r="IF48" s="265"/>
      <c r="IG48" s="265"/>
      <c r="IH48" s="265"/>
      <c r="II48" s="265"/>
      <c r="IJ48" s="265"/>
      <c r="IK48" s="265"/>
      <c r="IL48" s="265"/>
      <c r="IM48" s="265"/>
      <c r="IN48" s="265"/>
      <c r="IO48" s="265"/>
      <c r="IP48" s="265"/>
      <c r="IQ48" s="265"/>
      <c r="IR48" s="265"/>
    </row>
    <row r="49" spans="1:252" ht="13.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</row>
    <row r="50" spans="1:252" ht="13.5" customHeight="1">
      <c r="A50" s="266" t="s">
        <v>143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148"/>
      <c r="M50" s="148"/>
      <c r="N50" s="267" t="str">
        <f>Заявка!B5&amp;" "&amp;Заявка!B12</f>
        <v xml:space="preserve"> </v>
      </c>
      <c r="O50" s="267"/>
      <c r="P50" s="267"/>
      <c r="Q50" s="267"/>
      <c r="R50" s="267"/>
      <c r="S50" s="267"/>
      <c r="T50" s="267"/>
      <c r="U50" s="267"/>
      <c r="V50" s="268" t="s">
        <v>143</v>
      </c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142"/>
      <c r="AH50" s="142"/>
      <c r="AI50" s="269" t="e">
        <f>#REF!</f>
        <v>#REF!</v>
      </c>
      <c r="AJ50" s="269"/>
      <c r="AK50" s="270" t="str">
        <f>N50</f>
        <v xml:space="preserve"> </v>
      </c>
      <c r="AL50" s="270"/>
      <c r="AM50" s="270"/>
      <c r="AN50" s="270"/>
      <c r="AO50" s="270"/>
      <c r="AP50" s="270"/>
      <c r="AQ50" s="268" t="s">
        <v>143</v>
      </c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142"/>
      <c r="BC50" s="142"/>
      <c r="BD50" s="269" t="e">
        <f>AI50</f>
        <v>#REF!</v>
      </c>
      <c r="BE50" s="269"/>
      <c r="BF50" s="270" t="str">
        <f>AK50</f>
        <v xml:space="preserve"> </v>
      </c>
      <c r="BG50" s="270"/>
      <c r="BH50" s="270"/>
      <c r="BI50" s="270"/>
      <c r="BJ50" s="270"/>
      <c r="BK50" s="270"/>
      <c r="BL50" s="268" t="s">
        <v>143</v>
      </c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142"/>
      <c r="BX50" s="142"/>
      <c r="BY50" s="269" t="e">
        <f>BD50</f>
        <v>#REF!</v>
      </c>
      <c r="BZ50" s="269"/>
      <c r="CA50" s="270" t="str">
        <f>BF50</f>
        <v xml:space="preserve"> </v>
      </c>
      <c r="CB50" s="270"/>
      <c r="CC50" s="270"/>
      <c r="CD50" s="270"/>
      <c r="CE50" s="270"/>
      <c r="CF50" s="270"/>
      <c r="CG50" s="268" t="s">
        <v>143</v>
      </c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142"/>
      <c r="CS50" s="142"/>
      <c r="CT50" s="269" t="e">
        <f>BY50</f>
        <v>#REF!</v>
      </c>
      <c r="CU50" s="269"/>
      <c r="CV50" s="270" t="str">
        <f>CA50</f>
        <v xml:space="preserve"> </v>
      </c>
      <c r="CW50" s="270"/>
      <c r="CX50" s="270"/>
      <c r="CY50" s="270"/>
      <c r="CZ50" s="270"/>
      <c r="DA50" s="270"/>
      <c r="DB50" s="268" t="s">
        <v>143</v>
      </c>
      <c r="DC50" s="268"/>
      <c r="DD50" s="268"/>
      <c r="DE50" s="268"/>
      <c r="DF50" s="268"/>
      <c r="DG50" s="268"/>
      <c r="DH50" s="268"/>
      <c r="DI50" s="268"/>
      <c r="DJ50" s="268"/>
      <c r="DK50" s="268"/>
      <c r="DL50" s="268"/>
      <c r="DM50" s="142"/>
      <c r="DN50" s="142"/>
      <c r="DO50" s="269" t="e">
        <f>CT50</f>
        <v>#REF!</v>
      </c>
      <c r="DP50" s="269"/>
      <c r="DQ50" s="270" t="str">
        <f>CV50</f>
        <v xml:space="preserve"> </v>
      </c>
      <c r="DR50" s="270"/>
      <c r="DS50" s="270"/>
      <c r="DT50" s="270"/>
      <c r="DU50" s="270"/>
      <c r="DV50" s="270"/>
      <c r="DW50" s="268" t="s">
        <v>143</v>
      </c>
      <c r="DX50" s="268"/>
      <c r="DY50" s="268"/>
      <c r="DZ50" s="268"/>
      <c r="EA50" s="268"/>
      <c r="EB50" s="268"/>
      <c r="EC50" s="268"/>
      <c r="ED50" s="268"/>
      <c r="EE50" s="268"/>
      <c r="EF50" s="268"/>
      <c r="EG50" s="268"/>
      <c r="EH50" s="142"/>
      <c r="EI50" s="142"/>
      <c r="EJ50" s="269" t="e">
        <f>DO50</f>
        <v>#REF!</v>
      </c>
      <c r="EK50" s="269"/>
      <c r="EL50" s="270" t="str">
        <f>DQ50</f>
        <v xml:space="preserve"> </v>
      </c>
      <c r="EM50" s="270"/>
      <c r="EN50" s="270"/>
      <c r="EO50" s="270"/>
      <c r="EP50" s="270"/>
      <c r="EQ50" s="270"/>
      <c r="ER50" s="268" t="s">
        <v>143</v>
      </c>
      <c r="ES50" s="268"/>
      <c r="ET50" s="268"/>
      <c r="EU50" s="268"/>
      <c r="EV50" s="268"/>
      <c r="EW50" s="268"/>
      <c r="EX50" s="268"/>
      <c r="EY50" s="268"/>
      <c r="EZ50" s="268"/>
      <c r="FA50" s="268"/>
      <c r="FB50" s="268"/>
      <c r="FC50" s="142"/>
      <c r="FD50" s="142"/>
      <c r="FE50" s="269" t="e">
        <f>EJ50</f>
        <v>#REF!</v>
      </c>
      <c r="FF50" s="269"/>
      <c r="FG50" s="270" t="str">
        <f>EL50</f>
        <v xml:space="preserve"> </v>
      </c>
      <c r="FH50" s="270"/>
      <c r="FI50" s="270"/>
      <c r="FJ50" s="270"/>
      <c r="FK50" s="270"/>
      <c r="FL50" s="270"/>
      <c r="FM50" s="268" t="s">
        <v>143</v>
      </c>
      <c r="FN50" s="268"/>
      <c r="FO50" s="268"/>
      <c r="FP50" s="268"/>
      <c r="FQ50" s="268"/>
      <c r="FR50" s="268"/>
      <c r="FS50" s="268"/>
      <c r="FT50" s="268"/>
      <c r="FU50" s="268"/>
      <c r="FV50" s="268"/>
      <c r="FW50" s="268"/>
      <c r="FX50" s="142"/>
      <c r="FY50" s="142"/>
      <c r="FZ50" s="269" t="e">
        <f>FE50</f>
        <v>#REF!</v>
      </c>
      <c r="GA50" s="269"/>
      <c r="GB50" s="270" t="str">
        <f>FG50</f>
        <v xml:space="preserve"> </v>
      </c>
      <c r="GC50" s="270"/>
      <c r="GD50" s="270"/>
      <c r="GE50" s="270"/>
      <c r="GF50" s="270"/>
      <c r="GG50" s="270"/>
      <c r="GH50" s="268" t="s">
        <v>143</v>
      </c>
      <c r="GI50" s="268"/>
      <c r="GJ50" s="268"/>
      <c r="GK50" s="268"/>
      <c r="GL50" s="268"/>
      <c r="GM50" s="268"/>
      <c r="GN50" s="268"/>
      <c r="GO50" s="268"/>
      <c r="GP50" s="268"/>
      <c r="GQ50" s="268"/>
      <c r="GR50" s="268"/>
      <c r="GS50" s="142"/>
      <c r="GT50" s="142"/>
      <c r="GU50" s="269" t="e">
        <f>FZ50</f>
        <v>#REF!</v>
      </c>
      <c r="GV50" s="269"/>
      <c r="GW50" s="270" t="str">
        <f>GB50</f>
        <v xml:space="preserve"> </v>
      </c>
      <c r="GX50" s="270"/>
      <c r="GY50" s="270"/>
      <c r="GZ50" s="270"/>
      <c r="HA50" s="270"/>
      <c r="HB50" s="270"/>
      <c r="HC50" s="268" t="s">
        <v>143</v>
      </c>
      <c r="HD50" s="268"/>
      <c r="HE50" s="268"/>
      <c r="HF50" s="268"/>
      <c r="HG50" s="268"/>
      <c r="HH50" s="268"/>
      <c r="HI50" s="268"/>
      <c r="HJ50" s="268"/>
      <c r="HK50" s="268"/>
      <c r="HL50" s="268"/>
      <c r="HM50" s="268"/>
      <c r="HN50" s="142"/>
      <c r="HO50" s="142"/>
      <c r="HP50" s="269" t="e">
        <f>GU50</f>
        <v>#REF!</v>
      </c>
      <c r="HQ50" s="269"/>
      <c r="HR50" s="270" t="str">
        <f>GW50</f>
        <v xml:space="preserve"> </v>
      </c>
      <c r="HS50" s="270"/>
      <c r="HT50" s="270"/>
      <c r="HU50" s="270"/>
      <c r="HV50" s="270"/>
      <c r="HW50" s="270"/>
      <c r="HX50" s="268" t="s">
        <v>143</v>
      </c>
      <c r="HY50" s="268"/>
      <c r="HZ50" s="268"/>
      <c r="IA50" s="268"/>
      <c r="IB50" s="268"/>
      <c r="IC50" s="268"/>
      <c r="ID50" s="268"/>
      <c r="IE50" s="268"/>
      <c r="IF50" s="268"/>
      <c r="IG50" s="268"/>
      <c r="IH50" s="268"/>
      <c r="II50" s="142"/>
      <c r="IJ50" s="142"/>
      <c r="IK50" s="269" t="e">
        <f>HP50</f>
        <v>#REF!</v>
      </c>
      <c r="IL50" s="269"/>
      <c r="IM50" s="270" t="str">
        <f>HR50</f>
        <v xml:space="preserve"> </v>
      </c>
      <c r="IN50" s="270"/>
      <c r="IO50" s="270"/>
      <c r="IP50" s="270"/>
      <c r="IQ50" s="270"/>
      <c r="IR50" s="270"/>
    </row>
    <row r="51" spans="1:252" ht="13.5" customHeight="1">
      <c r="A51" s="143" t="s">
        <v>144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267"/>
      <c r="O51" s="267"/>
      <c r="P51" s="267"/>
      <c r="Q51" s="267"/>
      <c r="R51" s="267"/>
      <c r="S51" s="267"/>
      <c r="T51" s="267"/>
      <c r="U51" s="267"/>
      <c r="V51" s="149" t="s">
        <v>144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9" t="s">
        <v>144</v>
      </c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9" t="s">
        <v>144</v>
      </c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9" t="s">
        <v>144</v>
      </c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9" t="s">
        <v>144</v>
      </c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9" t="s">
        <v>144</v>
      </c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9" t="s">
        <v>144</v>
      </c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9" t="s">
        <v>144</v>
      </c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9" t="s">
        <v>144</v>
      </c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9" t="s">
        <v>144</v>
      </c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9" t="s">
        <v>144</v>
      </c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</row>
    <row r="52" spans="1:252" ht="13.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</row>
    <row r="53" spans="1:252" ht="13.5" customHeight="1">
      <c r="A53" s="271" t="s">
        <v>145</v>
      </c>
      <c r="B53" s="271"/>
      <c r="C53" s="271"/>
      <c r="D53" s="272">
        <f>C19</f>
        <v>0</v>
      </c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3" t="s">
        <v>145</v>
      </c>
      <c r="W53" s="273"/>
      <c r="X53" s="273"/>
      <c r="Y53" s="274">
        <f>X19</f>
        <v>0</v>
      </c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3" t="s">
        <v>145</v>
      </c>
      <c r="AR53" s="273"/>
      <c r="AS53" s="273"/>
      <c r="AT53" s="274">
        <f>AS19</f>
        <v>0</v>
      </c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3" t="s">
        <v>145</v>
      </c>
      <c r="BM53" s="273"/>
      <c r="BN53" s="273"/>
      <c r="BO53" s="274">
        <f>BN19</f>
        <v>0</v>
      </c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3" t="s">
        <v>145</v>
      </c>
      <c r="CH53" s="273"/>
      <c r="CI53" s="273"/>
      <c r="CJ53" s="274">
        <f>CI19</f>
        <v>0</v>
      </c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3" t="s">
        <v>145</v>
      </c>
      <c r="DC53" s="273"/>
      <c r="DD53" s="273"/>
      <c r="DE53" s="274">
        <f>DD19</f>
        <v>0</v>
      </c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3" t="s">
        <v>145</v>
      </c>
      <c r="DX53" s="273"/>
      <c r="DY53" s="273"/>
      <c r="DZ53" s="274">
        <f>DY19</f>
        <v>0</v>
      </c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3" t="s">
        <v>145</v>
      </c>
      <c r="ES53" s="273"/>
      <c r="ET53" s="273"/>
      <c r="EU53" s="274">
        <f>ET19</f>
        <v>0</v>
      </c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3" t="s">
        <v>145</v>
      </c>
      <c r="FN53" s="273"/>
      <c r="FO53" s="273"/>
      <c r="FP53" s="274">
        <f>FO19</f>
        <v>0</v>
      </c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3" t="s">
        <v>145</v>
      </c>
      <c r="GI53" s="273"/>
      <c r="GJ53" s="273"/>
      <c r="GK53" s="274">
        <f>GJ19</f>
        <v>0</v>
      </c>
      <c r="GL53" s="274"/>
      <c r="GM53" s="274"/>
      <c r="GN53" s="274"/>
      <c r="GO53" s="274"/>
      <c r="GP53" s="274"/>
      <c r="GQ53" s="274"/>
      <c r="GR53" s="274"/>
      <c r="GS53" s="274"/>
      <c r="GT53" s="274"/>
      <c r="GU53" s="274"/>
      <c r="GV53" s="274"/>
      <c r="GW53" s="274"/>
      <c r="GX53" s="274"/>
      <c r="GY53" s="274"/>
      <c r="GZ53" s="274"/>
      <c r="HA53" s="274"/>
      <c r="HB53" s="274"/>
      <c r="HC53" s="273" t="s">
        <v>145</v>
      </c>
      <c r="HD53" s="273"/>
      <c r="HE53" s="273"/>
      <c r="HF53" s="274">
        <f>HE19</f>
        <v>0</v>
      </c>
      <c r="HG53" s="274"/>
      <c r="HH53" s="274"/>
      <c r="HI53" s="274"/>
      <c r="HJ53" s="274"/>
      <c r="HK53" s="274"/>
      <c r="HL53" s="274"/>
      <c r="HM53" s="274"/>
      <c r="HN53" s="274"/>
      <c r="HO53" s="274"/>
      <c r="HP53" s="274"/>
      <c r="HQ53" s="274"/>
      <c r="HR53" s="274"/>
      <c r="HS53" s="274"/>
      <c r="HT53" s="274"/>
      <c r="HU53" s="274"/>
      <c r="HV53" s="274"/>
      <c r="HW53" s="274"/>
      <c r="HX53" s="273" t="s">
        <v>145</v>
      </c>
      <c r="HY53" s="273"/>
      <c r="HZ53" s="273"/>
      <c r="IA53" s="274">
        <f>HZ19</f>
        <v>0</v>
      </c>
      <c r="IB53" s="274"/>
      <c r="IC53" s="274"/>
      <c r="ID53" s="274"/>
      <c r="IE53" s="274"/>
      <c r="IF53" s="274"/>
      <c r="IG53" s="274"/>
      <c r="IH53" s="274"/>
      <c r="II53" s="274"/>
      <c r="IJ53" s="274"/>
      <c r="IK53" s="274"/>
      <c r="IL53" s="274"/>
      <c r="IM53" s="274"/>
      <c r="IN53" s="274"/>
      <c r="IO53" s="274"/>
      <c r="IP53" s="274"/>
      <c r="IQ53" s="274"/>
      <c r="IR53" s="274"/>
    </row>
    <row r="54" spans="1:252" ht="13.5" customHeight="1">
      <c r="A54" s="271" t="s">
        <v>146</v>
      </c>
      <c r="B54" s="271"/>
      <c r="C54" s="271"/>
      <c r="D54" s="275" t="str">
        <f>H17</f>
        <v/>
      </c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3" t="s">
        <v>146</v>
      </c>
      <c r="W54" s="273"/>
      <c r="X54" s="273"/>
      <c r="Y54" s="276" t="str">
        <f>AC17</f>
        <v/>
      </c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3" t="s">
        <v>146</v>
      </c>
      <c r="AR54" s="273"/>
      <c r="AS54" s="273"/>
      <c r="AT54" s="276" t="str">
        <f>AX17</f>
        <v/>
      </c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3" t="s">
        <v>146</v>
      </c>
      <c r="BM54" s="273"/>
      <c r="BN54" s="273"/>
      <c r="BO54" s="276" t="str">
        <f>BS17</f>
        <v/>
      </c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3" t="s">
        <v>146</v>
      </c>
      <c r="CH54" s="273"/>
      <c r="CI54" s="273"/>
      <c r="CJ54" s="276" t="str">
        <f>CN17</f>
        <v/>
      </c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3" t="s">
        <v>146</v>
      </c>
      <c r="DC54" s="273"/>
      <c r="DD54" s="273"/>
      <c r="DE54" s="276" t="str">
        <f>DI17</f>
        <v/>
      </c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3" t="s">
        <v>146</v>
      </c>
      <c r="DX54" s="273"/>
      <c r="DY54" s="273"/>
      <c r="DZ54" s="276" t="str">
        <f>ED17</f>
        <v/>
      </c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3" t="s">
        <v>146</v>
      </c>
      <c r="ES54" s="273"/>
      <c r="ET54" s="273"/>
      <c r="EU54" s="276" t="str">
        <f>EY17</f>
        <v/>
      </c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6"/>
      <c r="FH54" s="276"/>
      <c r="FI54" s="276"/>
      <c r="FJ54" s="276"/>
      <c r="FK54" s="276"/>
      <c r="FL54" s="276"/>
      <c r="FM54" s="273" t="s">
        <v>146</v>
      </c>
      <c r="FN54" s="273"/>
      <c r="FO54" s="273"/>
      <c r="FP54" s="276" t="str">
        <f>FT17</f>
        <v/>
      </c>
      <c r="FQ54" s="276"/>
      <c r="FR54" s="276"/>
      <c r="FS54" s="276"/>
      <c r="FT54" s="276"/>
      <c r="FU54" s="276"/>
      <c r="FV54" s="276"/>
      <c r="FW54" s="276"/>
      <c r="FX54" s="276"/>
      <c r="FY54" s="276"/>
      <c r="FZ54" s="276"/>
      <c r="GA54" s="276"/>
      <c r="GB54" s="276"/>
      <c r="GC54" s="276"/>
      <c r="GD54" s="276"/>
      <c r="GE54" s="276"/>
      <c r="GF54" s="276"/>
      <c r="GG54" s="276"/>
      <c r="GH54" s="273" t="s">
        <v>146</v>
      </c>
      <c r="GI54" s="273"/>
      <c r="GJ54" s="273"/>
      <c r="GK54" s="276" t="str">
        <f>GO17</f>
        <v/>
      </c>
      <c r="GL54" s="276"/>
      <c r="GM54" s="276"/>
      <c r="GN54" s="276"/>
      <c r="GO54" s="276"/>
      <c r="GP54" s="276"/>
      <c r="GQ54" s="276"/>
      <c r="GR54" s="276"/>
      <c r="GS54" s="276"/>
      <c r="GT54" s="276"/>
      <c r="GU54" s="276"/>
      <c r="GV54" s="276"/>
      <c r="GW54" s="276"/>
      <c r="GX54" s="276"/>
      <c r="GY54" s="276"/>
      <c r="GZ54" s="276"/>
      <c r="HA54" s="276"/>
      <c r="HB54" s="276"/>
      <c r="HC54" s="273" t="s">
        <v>146</v>
      </c>
      <c r="HD54" s="273"/>
      <c r="HE54" s="273"/>
      <c r="HF54" s="276" t="str">
        <f>HJ17</f>
        <v/>
      </c>
      <c r="HG54" s="276"/>
      <c r="HH54" s="276"/>
      <c r="HI54" s="276"/>
      <c r="HJ54" s="276"/>
      <c r="HK54" s="276"/>
      <c r="HL54" s="276"/>
      <c r="HM54" s="276"/>
      <c r="HN54" s="276"/>
      <c r="HO54" s="276"/>
      <c r="HP54" s="276"/>
      <c r="HQ54" s="276"/>
      <c r="HR54" s="276"/>
      <c r="HS54" s="276"/>
      <c r="HT54" s="276"/>
      <c r="HU54" s="276"/>
      <c r="HV54" s="276"/>
      <c r="HW54" s="276"/>
      <c r="HX54" s="273" t="s">
        <v>146</v>
      </c>
      <c r="HY54" s="273"/>
      <c r="HZ54" s="273"/>
      <c r="IA54" s="276" t="str">
        <f>IE17</f>
        <v/>
      </c>
      <c r="IB54" s="276"/>
      <c r="IC54" s="276"/>
      <c r="ID54" s="276"/>
      <c r="IE54" s="276"/>
      <c r="IF54" s="276"/>
      <c r="IG54" s="276"/>
      <c r="IH54" s="276"/>
      <c r="II54" s="276"/>
      <c r="IJ54" s="276"/>
      <c r="IK54" s="276"/>
      <c r="IL54" s="276"/>
      <c r="IM54" s="276"/>
      <c r="IN54" s="276"/>
      <c r="IO54" s="276"/>
      <c r="IP54" s="276"/>
      <c r="IQ54" s="276"/>
      <c r="IR54" s="276"/>
    </row>
    <row r="55" spans="1:252" ht="13.5" customHeight="1">
      <c r="A55" s="150" t="s">
        <v>147</v>
      </c>
      <c r="B55" s="150"/>
      <c r="C55" s="150"/>
      <c r="D55" s="150"/>
      <c r="E55" s="275" t="str">
        <f>D23</f>
        <v xml:space="preserve"> № ,</v>
      </c>
      <c r="F55" s="275"/>
      <c r="G55" s="275"/>
      <c r="H55" s="275"/>
      <c r="I55" s="275"/>
      <c r="J55" s="275"/>
      <c r="K55" s="275"/>
      <c r="L55" s="277" t="s">
        <v>148</v>
      </c>
      <c r="M55" s="277"/>
      <c r="N55" s="277"/>
      <c r="O55" s="278">
        <f>E25</f>
        <v>0</v>
      </c>
      <c r="P55" s="278"/>
      <c r="Q55" s="278"/>
      <c r="R55" s="278"/>
      <c r="S55" s="278"/>
      <c r="T55" s="278"/>
      <c r="U55" s="278"/>
      <c r="V55" s="151" t="s">
        <v>149</v>
      </c>
      <c r="W55" s="151"/>
      <c r="X55" s="151"/>
      <c r="Y55" s="151"/>
      <c r="Z55" s="276" t="str">
        <f>Y23</f>
        <v xml:space="preserve"> № ,</v>
      </c>
      <c r="AA55" s="276"/>
      <c r="AB55" s="276"/>
      <c r="AC55" s="276"/>
      <c r="AD55" s="276"/>
      <c r="AE55" s="276"/>
      <c r="AF55" s="276"/>
      <c r="AG55" s="279" t="s">
        <v>148</v>
      </c>
      <c r="AH55" s="279"/>
      <c r="AI55" s="279"/>
      <c r="AJ55" s="280">
        <f>Z25</f>
        <v>0</v>
      </c>
      <c r="AK55" s="280"/>
      <c r="AL55" s="280"/>
      <c r="AM55" s="280"/>
      <c r="AN55" s="280"/>
      <c r="AO55" s="280"/>
      <c r="AP55" s="280"/>
      <c r="AQ55" s="151" t="s">
        <v>149</v>
      </c>
      <c r="AR55" s="151"/>
      <c r="AS55" s="151"/>
      <c r="AT55" s="151"/>
      <c r="AU55" s="276" t="str">
        <f>AT23</f>
        <v xml:space="preserve"> № ,</v>
      </c>
      <c r="AV55" s="276"/>
      <c r="AW55" s="276"/>
      <c r="AX55" s="276"/>
      <c r="AY55" s="276"/>
      <c r="AZ55" s="276"/>
      <c r="BA55" s="276"/>
      <c r="BB55" s="279" t="s">
        <v>148</v>
      </c>
      <c r="BC55" s="279"/>
      <c r="BD55" s="279"/>
      <c r="BE55" s="280">
        <f>AU25</f>
        <v>0</v>
      </c>
      <c r="BF55" s="280"/>
      <c r="BG55" s="280"/>
      <c r="BH55" s="280"/>
      <c r="BI55" s="280"/>
      <c r="BJ55" s="280"/>
      <c r="BK55" s="280"/>
      <c r="BL55" s="151" t="s">
        <v>149</v>
      </c>
      <c r="BM55" s="151"/>
      <c r="BN55" s="151"/>
      <c r="BO55" s="151"/>
      <c r="BP55" s="276" t="e">
        <f>BO23</f>
        <v>#REF!</v>
      </c>
      <c r="BQ55" s="276"/>
      <c r="BR55" s="276"/>
      <c r="BS55" s="276"/>
      <c r="BT55" s="276"/>
      <c r="BU55" s="276"/>
      <c r="BV55" s="276"/>
      <c r="BW55" s="279" t="s">
        <v>148</v>
      </c>
      <c r="BX55" s="279"/>
      <c r="BY55" s="279"/>
      <c r="BZ55" s="280">
        <f>BP25</f>
        <v>0</v>
      </c>
      <c r="CA55" s="280"/>
      <c r="CB55" s="280"/>
      <c r="CC55" s="280"/>
      <c r="CD55" s="280"/>
      <c r="CE55" s="280"/>
      <c r="CF55" s="280"/>
      <c r="CG55" s="151" t="s">
        <v>149</v>
      </c>
      <c r="CH55" s="151"/>
      <c r="CI55" s="151"/>
      <c r="CJ55" s="151"/>
      <c r="CK55" s="276" t="str">
        <f>CJ23</f>
        <v xml:space="preserve"> № ,</v>
      </c>
      <c r="CL55" s="276"/>
      <c r="CM55" s="276"/>
      <c r="CN55" s="276"/>
      <c r="CO55" s="276"/>
      <c r="CP55" s="276"/>
      <c r="CQ55" s="276"/>
      <c r="CR55" s="281" t="s">
        <v>148</v>
      </c>
      <c r="CS55" s="281"/>
      <c r="CT55" s="281"/>
      <c r="CU55" s="280">
        <f>CK25</f>
        <v>0</v>
      </c>
      <c r="CV55" s="280"/>
      <c r="CW55" s="280"/>
      <c r="CX55" s="280"/>
      <c r="CY55" s="280"/>
      <c r="CZ55" s="280"/>
      <c r="DA55" s="280"/>
      <c r="DB55" s="151" t="s">
        <v>149</v>
      </c>
      <c r="DC55" s="151"/>
      <c r="DD55" s="151"/>
      <c r="DE55" s="152"/>
      <c r="DF55" s="276" t="str">
        <f>DE23</f>
        <v xml:space="preserve"> № ,</v>
      </c>
      <c r="DG55" s="276"/>
      <c r="DH55" s="276"/>
      <c r="DI55" s="276"/>
      <c r="DJ55" s="276"/>
      <c r="DK55" s="276"/>
      <c r="DL55" s="276"/>
      <c r="DM55" s="281" t="s">
        <v>148</v>
      </c>
      <c r="DN55" s="281"/>
      <c r="DO55" s="281"/>
      <c r="DP55" s="280">
        <f>DF25</f>
        <v>0</v>
      </c>
      <c r="DQ55" s="280"/>
      <c r="DR55" s="280"/>
      <c r="DS55" s="280"/>
      <c r="DT55" s="280"/>
      <c r="DU55" s="280"/>
      <c r="DV55" s="280"/>
      <c r="DW55" s="151" t="s">
        <v>149</v>
      </c>
      <c r="DX55" s="151"/>
      <c r="DY55" s="151"/>
      <c r="DZ55" s="151"/>
      <c r="EA55" s="276" t="str">
        <f>DZ23</f>
        <v xml:space="preserve"> № ,</v>
      </c>
      <c r="EB55" s="276"/>
      <c r="EC55" s="276"/>
      <c r="ED55" s="276"/>
      <c r="EE55" s="276"/>
      <c r="EF55" s="276"/>
      <c r="EG55" s="276"/>
      <c r="EH55" s="281" t="s">
        <v>148</v>
      </c>
      <c r="EI55" s="281"/>
      <c r="EJ55" s="281"/>
      <c r="EK55" s="280">
        <f>EA25</f>
        <v>0</v>
      </c>
      <c r="EL55" s="280"/>
      <c r="EM55" s="280"/>
      <c r="EN55" s="280"/>
      <c r="EO55" s="280"/>
      <c r="EP55" s="280"/>
      <c r="EQ55" s="280"/>
      <c r="ER55" s="151" t="s">
        <v>149</v>
      </c>
      <c r="ES55" s="151"/>
      <c r="ET55" s="151"/>
      <c r="EU55" s="151"/>
      <c r="EV55" s="276" t="str">
        <f>EU23</f>
        <v xml:space="preserve"> № ,</v>
      </c>
      <c r="EW55" s="276"/>
      <c r="EX55" s="276"/>
      <c r="EY55" s="276"/>
      <c r="EZ55" s="276"/>
      <c r="FA55" s="276"/>
      <c r="FB55" s="276"/>
      <c r="FC55" s="281" t="s">
        <v>148</v>
      </c>
      <c r="FD55" s="281"/>
      <c r="FE55" s="281"/>
      <c r="FF55" s="280">
        <f>EV25</f>
        <v>0</v>
      </c>
      <c r="FG55" s="280"/>
      <c r="FH55" s="280"/>
      <c r="FI55" s="280"/>
      <c r="FJ55" s="280"/>
      <c r="FK55" s="280"/>
      <c r="FL55" s="280"/>
      <c r="FM55" s="151" t="s">
        <v>149</v>
      </c>
      <c r="FN55" s="151"/>
      <c r="FO55" s="151"/>
      <c r="FP55" s="151"/>
      <c r="FQ55" s="276" t="str">
        <f>FP23</f>
        <v xml:space="preserve"> № ,</v>
      </c>
      <c r="FR55" s="276"/>
      <c r="FS55" s="276"/>
      <c r="FT55" s="276"/>
      <c r="FU55" s="276"/>
      <c r="FV55" s="276"/>
      <c r="FW55" s="276"/>
      <c r="FX55" s="281" t="s">
        <v>148</v>
      </c>
      <c r="FY55" s="281"/>
      <c r="FZ55" s="281"/>
      <c r="GA55" s="280">
        <f>FQ25</f>
        <v>0</v>
      </c>
      <c r="GB55" s="280"/>
      <c r="GC55" s="280"/>
      <c r="GD55" s="280"/>
      <c r="GE55" s="280"/>
      <c r="GF55" s="280"/>
      <c r="GG55" s="280"/>
      <c r="GH55" s="151" t="s">
        <v>149</v>
      </c>
      <c r="GI55" s="151"/>
      <c r="GJ55" s="151"/>
      <c r="GK55" s="151"/>
      <c r="GL55" s="276" t="str">
        <f>GK23</f>
        <v xml:space="preserve"> № ,</v>
      </c>
      <c r="GM55" s="276"/>
      <c r="GN55" s="276"/>
      <c r="GO55" s="276"/>
      <c r="GP55" s="276"/>
      <c r="GQ55" s="276"/>
      <c r="GR55" s="276"/>
      <c r="GS55" s="281" t="s">
        <v>148</v>
      </c>
      <c r="GT55" s="281"/>
      <c r="GU55" s="281"/>
      <c r="GV55" s="280">
        <f>GL25</f>
        <v>0</v>
      </c>
      <c r="GW55" s="280"/>
      <c r="GX55" s="280"/>
      <c r="GY55" s="280"/>
      <c r="GZ55" s="280"/>
      <c r="HA55" s="280"/>
      <c r="HB55" s="280"/>
      <c r="HC55" s="151" t="s">
        <v>149</v>
      </c>
      <c r="HD55" s="151"/>
      <c r="HE55" s="151"/>
      <c r="HF55" s="151"/>
      <c r="HG55" s="276" t="str">
        <f>HF23</f>
        <v xml:space="preserve"> № ,</v>
      </c>
      <c r="HH55" s="276"/>
      <c r="HI55" s="276"/>
      <c r="HJ55" s="276"/>
      <c r="HK55" s="276"/>
      <c r="HL55" s="276"/>
      <c r="HM55" s="276"/>
      <c r="HN55" s="281" t="s">
        <v>148</v>
      </c>
      <c r="HO55" s="281"/>
      <c r="HP55" s="281"/>
      <c r="HQ55" s="280">
        <f>HG25</f>
        <v>0</v>
      </c>
      <c r="HR55" s="280"/>
      <c r="HS55" s="280"/>
      <c r="HT55" s="280"/>
      <c r="HU55" s="280"/>
      <c r="HV55" s="280"/>
      <c r="HW55" s="280"/>
      <c r="HX55" s="151" t="s">
        <v>149</v>
      </c>
      <c r="HY55" s="151"/>
      <c r="HZ55" s="151"/>
      <c r="IA55" s="151"/>
      <c r="IB55" s="276" t="str">
        <f>IA23</f>
        <v xml:space="preserve"> № ,</v>
      </c>
      <c r="IC55" s="276"/>
      <c r="ID55" s="276"/>
      <c r="IE55" s="276"/>
      <c r="IF55" s="276"/>
      <c r="IG55" s="276"/>
      <c r="IH55" s="276"/>
      <c r="II55" s="281" t="s">
        <v>148</v>
      </c>
      <c r="IJ55" s="281"/>
      <c r="IK55" s="281"/>
      <c r="IL55" s="280">
        <f>IB25</f>
        <v>0</v>
      </c>
      <c r="IM55" s="280"/>
      <c r="IN55" s="280"/>
      <c r="IO55" s="280"/>
      <c r="IP55" s="280"/>
      <c r="IQ55" s="280"/>
      <c r="IR55" s="280"/>
    </row>
    <row r="56" spans="1:252" ht="13.5" customHeight="1"/>
  </sheetData>
  <mergeCells count="624">
    <mergeCell ref="II55:IK55"/>
    <mergeCell ref="IL55:IR55"/>
    <mergeCell ref="FX55:FZ55"/>
    <mergeCell ref="GA55:GG55"/>
    <mergeCell ref="GL55:GR55"/>
    <mergeCell ref="GS55:GU55"/>
    <mergeCell ref="GV55:HB55"/>
    <mergeCell ref="HG55:HM55"/>
    <mergeCell ref="HN55:HP55"/>
    <mergeCell ref="HQ55:HW55"/>
    <mergeCell ref="IB55:IH55"/>
    <mergeCell ref="DM55:DO55"/>
    <mergeCell ref="DP55:DV55"/>
    <mergeCell ref="EA55:EG55"/>
    <mergeCell ref="EH55:EJ55"/>
    <mergeCell ref="EK55:EQ55"/>
    <mergeCell ref="EV55:FB55"/>
    <mergeCell ref="FC55:FE55"/>
    <mergeCell ref="FF55:FL55"/>
    <mergeCell ref="FQ55:FW55"/>
    <mergeCell ref="FM54:FO54"/>
    <mergeCell ref="FP54:GG54"/>
    <mergeCell ref="GH54:GJ54"/>
    <mergeCell ref="GK54:HB54"/>
    <mergeCell ref="HC54:HE54"/>
    <mergeCell ref="HF54:HW54"/>
    <mergeCell ref="HX54:HZ54"/>
    <mergeCell ref="IA54:IR54"/>
    <mergeCell ref="E55:K55"/>
    <mergeCell ref="L55:N55"/>
    <mergeCell ref="O55:U55"/>
    <mergeCell ref="Z55:AF55"/>
    <mergeCell ref="AG55:AI55"/>
    <mergeCell ref="AJ55:AP55"/>
    <mergeCell ref="AU55:BA55"/>
    <mergeCell ref="BB55:BD55"/>
    <mergeCell ref="BE55:BK55"/>
    <mergeCell ref="BP55:BV55"/>
    <mergeCell ref="BW55:BY55"/>
    <mergeCell ref="BZ55:CF55"/>
    <mergeCell ref="CK55:CQ55"/>
    <mergeCell ref="CR55:CT55"/>
    <mergeCell ref="CU55:DA55"/>
    <mergeCell ref="DF55:DL55"/>
    <mergeCell ref="FM53:FO53"/>
    <mergeCell ref="FP53:GG53"/>
    <mergeCell ref="GH53:GJ53"/>
    <mergeCell ref="GK53:HB53"/>
    <mergeCell ref="HC53:HE53"/>
    <mergeCell ref="HF53:HW53"/>
    <mergeCell ref="HX53:HZ53"/>
    <mergeCell ref="IA53:IR53"/>
    <mergeCell ref="A54:C54"/>
    <mergeCell ref="D54:U54"/>
    <mergeCell ref="V54:X54"/>
    <mergeCell ref="Y54:AP54"/>
    <mergeCell ref="AQ54:AS54"/>
    <mergeCell ref="AT54:BK54"/>
    <mergeCell ref="BL54:BN54"/>
    <mergeCell ref="BO54:CF54"/>
    <mergeCell ref="CG54:CI54"/>
    <mergeCell ref="CJ54:DA54"/>
    <mergeCell ref="DB54:DD54"/>
    <mergeCell ref="DE54:DV54"/>
    <mergeCell ref="DW54:DY54"/>
    <mergeCell ref="DZ54:EQ54"/>
    <mergeCell ref="ER54:ET54"/>
    <mergeCell ref="EU54:FL54"/>
    <mergeCell ref="GU50:GV50"/>
    <mergeCell ref="GW50:HB50"/>
    <mergeCell ref="HC50:HM50"/>
    <mergeCell ref="HP50:HQ50"/>
    <mergeCell ref="HR50:HW50"/>
    <mergeCell ref="HX50:IH50"/>
    <mergeCell ref="IK50:IL50"/>
    <mergeCell ref="IM50:IR50"/>
    <mergeCell ref="A53:C53"/>
    <mergeCell ref="D53:U53"/>
    <mergeCell ref="V53:X53"/>
    <mergeCell ref="Y53:AP53"/>
    <mergeCell ref="AQ53:AS53"/>
    <mergeCell ref="AT53:BK53"/>
    <mergeCell ref="BL53:BN53"/>
    <mergeCell ref="BO53:CF53"/>
    <mergeCell ref="CG53:CI53"/>
    <mergeCell ref="CJ53:DA53"/>
    <mergeCell ref="DB53:DD53"/>
    <mergeCell ref="DE53:DV53"/>
    <mergeCell ref="DW53:DY53"/>
    <mergeCell ref="DZ53:EQ53"/>
    <mergeCell ref="ER53:ET53"/>
    <mergeCell ref="EU53:FL53"/>
    <mergeCell ref="EJ50:EK50"/>
    <mergeCell ref="EL50:EQ50"/>
    <mergeCell ref="ER50:FB50"/>
    <mergeCell ref="FE50:FF50"/>
    <mergeCell ref="FG50:FL50"/>
    <mergeCell ref="FM50:FW50"/>
    <mergeCell ref="FZ50:GA50"/>
    <mergeCell ref="GB50:GG50"/>
    <mergeCell ref="GH50:GR50"/>
    <mergeCell ref="BY50:BZ50"/>
    <mergeCell ref="CA50:CF50"/>
    <mergeCell ref="CG50:CQ50"/>
    <mergeCell ref="CT50:CU50"/>
    <mergeCell ref="CV50:DA50"/>
    <mergeCell ref="DB50:DL50"/>
    <mergeCell ref="DO50:DP50"/>
    <mergeCell ref="DQ50:DV50"/>
    <mergeCell ref="DW50:EG50"/>
    <mergeCell ref="A50:K50"/>
    <mergeCell ref="N50:U51"/>
    <mergeCell ref="V50:AF50"/>
    <mergeCell ref="AI50:AJ50"/>
    <mergeCell ref="AK50:AP50"/>
    <mergeCell ref="AQ50:BA50"/>
    <mergeCell ref="BD50:BE50"/>
    <mergeCell ref="BF50:BK50"/>
    <mergeCell ref="BL50:BV50"/>
    <mergeCell ref="IP46:IR46"/>
    <mergeCell ref="A47:U48"/>
    <mergeCell ref="V47:AP48"/>
    <mergeCell ref="AQ47:BK48"/>
    <mergeCell ref="BL47:CF48"/>
    <mergeCell ref="CG47:DA48"/>
    <mergeCell ref="DB47:DV48"/>
    <mergeCell ref="DW47:EQ48"/>
    <mergeCell ref="ER47:FL48"/>
    <mergeCell ref="FM47:GG48"/>
    <mergeCell ref="GH47:HB48"/>
    <mergeCell ref="HC47:HW48"/>
    <mergeCell ref="HX47:IR48"/>
    <mergeCell ref="IM43:IN43"/>
    <mergeCell ref="O46:Q46"/>
    <mergeCell ref="S46:U46"/>
    <mergeCell ref="AJ46:AL46"/>
    <mergeCell ref="AN46:AP46"/>
    <mergeCell ref="BE46:BG46"/>
    <mergeCell ref="BI46:BK46"/>
    <mergeCell ref="BZ46:CB46"/>
    <mergeCell ref="CD46:CF46"/>
    <mergeCell ref="CU46:CW46"/>
    <mergeCell ref="CY46:DA46"/>
    <mergeCell ref="DP46:DR46"/>
    <mergeCell ref="DT46:DV46"/>
    <mergeCell ref="EK46:EM46"/>
    <mergeCell ref="EO46:EQ46"/>
    <mergeCell ref="FF46:FH46"/>
    <mergeCell ref="FJ46:FL46"/>
    <mergeCell ref="GA46:GC46"/>
    <mergeCell ref="GE46:GG46"/>
    <mergeCell ref="GV46:GX46"/>
    <mergeCell ref="GZ46:HB46"/>
    <mergeCell ref="HQ46:HS46"/>
    <mergeCell ref="HU46:HW46"/>
    <mergeCell ref="IL46:IN46"/>
    <mergeCell ref="GH42:GU43"/>
    <mergeCell ref="HC42:HP43"/>
    <mergeCell ref="HX42:IK43"/>
    <mergeCell ref="P43:Q43"/>
    <mergeCell ref="AK43:AL43"/>
    <mergeCell ref="BF43:BG43"/>
    <mergeCell ref="CA43:CB43"/>
    <mergeCell ref="CV43:CW43"/>
    <mergeCell ref="DQ43:DR43"/>
    <mergeCell ref="EL43:EM43"/>
    <mergeCell ref="FG43:FH43"/>
    <mergeCell ref="GB43:GC43"/>
    <mergeCell ref="GW43:GX43"/>
    <mergeCell ref="HR43:HS43"/>
    <mergeCell ref="A42:N43"/>
    <mergeCell ref="V42:AI43"/>
    <mergeCell ref="AQ42:BD43"/>
    <mergeCell ref="BL42:BY43"/>
    <mergeCell ref="CG42:CT43"/>
    <mergeCell ref="DB42:DO43"/>
    <mergeCell ref="DW42:EJ43"/>
    <mergeCell ref="ER42:FE43"/>
    <mergeCell ref="FM42:FZ43"/>
    <mergeCell ref="IM39:IN39"/>
    <mergeCell ref="D40:N40"/>
    <mergeCell ref="Y40:AI40"/>
    <mergeCell ref="AT40:BD40"/>
    <mergeCell ref="BO40:BY40"/>
    <mergeCell ref="CJ40:CT40"/>
    <mergeCell ref="DE40:DO40"/>
    <mergeCell ref="DZ40:EJ40"/>
    <mergeCell ref="EU40:FE40"/>
    <mergeCell ref="FP40:FZ40"/>
    <mergeCell ref="GK40:GU40"/>
    <mergeCell ref="HF40:HP40"/>
    <mergeCell ref="IA40:IK40"/>
    <mergeCell ref="GH38:GJ39"/>
    <mergeCell ref="GK38:GU39"/>
    <mergeCell ref="HC38:HE39"/>
    <mergeCell ref="HF38:HP39"/>
    <mergeCell ref="HX38:HZ39"/>
    <mergeCell ref="IA38:IK39"/>
    <mergeCell ref="P39:Q39"/>
    <mergeCell ref="AK39:AL39"/>
    <mergeCell ref="BF39:BG39"/>
    <mergeCell ref="CA39:CB39"/>
    <mergeCell ref="CV39:CW39"/>
    <mergeCell ref="DQ39:DR39"/>
    <mergeCell ref="EL39:EM39"/>
    <mergeCell ref="FG39:FH39"/>
    <mergeCell ref="GB39:GC39"/>
    <mergeCell ref="GW39:GX39"/>
    <mergeCell ref="HR39:HS39"/>
    <mergeCell ref="CJ38:CT39"/>
    <mergeCell ref="DB38:DD39"/>
    <mergeCell ref="DE38:DO39"/>
    <mergeCell ref="DW38:DY39"/>
    <mergeCell ref="DZ38:EJ39"/>
    <mergeCell ref="ER38:ET39"/>
    <mergeCell ref="EU38:FE39"/>
    <mergeCell ref="FM38:FO39"/>
    <mergeCell ref="FP38:FZ39"/>
    <mergeCell ref="A38:C39"/>
    <mergeCell ref="D38:N39"/>
    <mergeCell ref="V38:X39"/>
    <mergeCell ref="Y38:AI39"/>
    <mergeCell ref="AQ38:AS39"/>
    <mergeCell ref="AT38:BD39"/>
    <mergeCell ref="BL38:BN39"/>
    <mergeCell ref="BO38:BY39"/>
    <mergeCell ref="CG38:CI39"/>
    <mergeCell ref="IM36:IN36"/>
    <mergeCell ref="C37:N37"/>
    <mergeCell ref="X37:AI37"/>
    <mergeCell ref="AS37:BD37"/>
    <mergeCell ref="BN37:BY37"/>
    <mergeCell ref="CI37:CT37"/>
    <mergeCell ref="DD37:DO37"/>
    <mergeCell ref="DY37:EJ37"/>
    <mergeCell ref="ET37:FE37"/>
    <mergeCell ref="FO37:FZ37"/>
    <mergeCell ref="GJ37:GU37"/>
    <mergeCell ref="HE37:HP37"/>
    <mergeCell ref="HZ37:IK37"/>
    <mergeCell ref="GJ35:GU36"/>
    <mergeCell ref="HE35:HP36"/>
    <mergeCell ref="HZ35:IK36"/>
    <mergeCell ref="P36:Q36"/>
    <mergeCell ref="AK36:AL36"/>
    <mergeCell ref="BF36:BG36"/>
    <mergeCell ref="CA36:CB36"/>
    <mergeCell ref="CV36:CW36"/>
    <mergeCell ref="DQ36:DR36"/>
    <mergeCell ref="EL36:EM36"/>
    <mergeCell ref="FG36:FH36"/>
    <mergeCell ref="GB36:GC36"/>
    <mergeCell ref="GW36:GX36"/>
    <mergeCell ref="HR36:HS36"/>
    <mergeCell ref="C35:N36"/>
    <mergeCell ref="X35:AI36"/>
    <mergeCell ref="AS35:BD36"/>
    <mergeCell ref="BN35:BY36"/>
    <mergeCell ref="CI35:CT36"/>
    <mergeCell ref="DD35:DO36"/>
    <mergeCell ref="DY35:EJ36"/>
    <mergeCell ref="ET35:FE36"/>
    <mergeCell ref="FO35:FZ36"/>
    <mergeCell ref="GL33:HB34"/>
    <mergeCell ref="HG33:HW34"/>
    <mergeCell ref="IB33:IR34"/>
    <mergeCell ref="A34:D34"/>
    <mergeCell ref="V34:Y34"/>
    <mergeCell ref="AQ34:AT34"/>
    <mergeCell ref="BL34:BO34"/>
    <mergeCell ref="CG34:CJ34"/>
    <mergeCell ref="DB34:DE34"/>
    <mergeCell ref="DW34:DZ34"/>
    <mergeCell ref="ER34:EU34"/>
    <mergeCell ref="FM34:FP34"/>
    <mergeCell ref="GH34:GK34"/>
    <mergeCell ref="HC34:HF34"/>
    <mergeCell ref="HX34:IA34"/>
    <mergeCell ref="E33:U34"/>
    <mergeCell ref="Z33:AP34"/>
    <mergeCell ref="AU33:BK34"/>
    <mergeCell ref="BP33:CF34"/>
    <mergeCell ref="CK33:DA34"/>
    <mergeCell ref="DF33:DV34"/>
    <mergeCell ref="EA33:EQ34"/>
    <mergeCell ref="EV33:FL34"/>
    <mergeCell ref="FQ33:GG34"/>
    <mergeCell ref="GO31:GR32"/>
    <mergeCell ref="GX31:HB32"/>
    <mergeCell ref="HJ31:HM32"/>
    <mergeCell ref="HS31:HW32"/>
    <mergeCell ref="IE31:IH32"/>
    <mergeCell ref="IN31:IR32"/>
    <mergeCell ref="A32:G32"/>
    <mergeCell ref="V32:AB32"/>
    <mergeCell ref="AQ32:AW32"/>
    <mergeCell ref="BL32:BR32"/>
    <mergeCell ref="CG32:CM32"/>
    <mergeCell ref="DB32:DH32"/>
    <mergeCell ref="DW32:EC32"/>
    <mergeCell ref="ER32:EX32"/>
    <mergeCell ref="FM32:FS32"/>
    <mergeCell ref="GH32:GN32"/>
    <mergeCell ref="HC32:HI32"/>
    <mergeCell ref="HX32:ID32"/>
    <mergeCell ref="CW31:DA32"/>
    <mergeCell ref="DI31:DL32"/>
    <mergeCell ref="DR31:DV32"/>
    <mergeCell ref="ED31:EG32"/>
    <mergeCell ref="EM31:EQ32"/>
    <mergeCell ref="EY31:FB32"/>
    <mergeCell ref="FH31:FL32"/>
    <mergeCell ref="FT31:FW32"/>
    <mergeCell ref="GC31:GG32"/>
    <mergeCell ref="H31:K32"/>
    <mergeCell ref="Q31:U32"/>
    <mergeCell ref="AC31:AF32"/>
    <mergeCell ref="AL31:AP32"/>
    <mergeCell ref="AX31:BA32"/>
    <mergeCell ref="BG31:BK32"/>
    <mergeCell ref="BS31:BV32"/>
    <mergeCell ref="CB31:CF32"/>
    <mergeCell ref="CN31:CQ32"/>
    <mergeCell ref="A30:E30"/>
    <mergeCell ref="V30:Z30"/>
    <mergeCell ref="AQ30:AU30"/>
    <mergeCell ref="BL30:BP30"/>
    <mergeCell ref="CG30:CK30"/>
    <mergeCell ref="DB30:DF30"/>
    <mergeCell ref="DW30:EA30"/>
    <mergeCell ref="ER30:EV30"/>
    <mergeCell ref="FM30:FQ30"/>
    <mergeCell ref="HH28:HJ28"/>
    <mergeCell ref="HM28:HP28"/>
    <mergeCell ref="HS28:HU28"/>
    <mergeCell ref="HX28:HZ28"/>
    <mergeCell ref="IC28:IE28"/>
    <mergeCell ref="IH28:IK28"/>
    <mergeCell ref="IN28:IP28"/>
    <mergeCell ref="G29:U30"/>
    <mergeCell ref="AB29:AM30"/>
    <mergeCell ref="AW29:BH30"/>
    <mergeCell ref="BR29:CC30"/>
    <mergeCell ref="CM29:CX30"/>
    <mergeCell ref="DH29:DS30"/>
    <mergeCell ref="EC29:EN30"/>
    <mergeCell ref="EX29:FI30"/>
    <mergeCell ref="FS29:GD30"/>
    <mergeCell ref="GN29:GY30"/>
    <mergeCell ref="HI29:HT30"/>
    <mergeCell ref="ID29:IO30"/>
    <mergeCell ref="GH30:GL30"/>
    <mergeCell ref="HC30:HG30"/>
    <mergeCell ref="HX30:IB30"/>
    <mergeCell ref="FM28:FO28"/>
    <mergeCell ref="FR28:FT28"/>
    <mergeCell ref="FW28:FZ28"/>
    <mergeCell ref="GC28:GE28"/>
    <mergeCell ref="GH28:GJ28"/>
    <mergeCell ref="GM28:GO28"/>
    <mergeCell ref="GR28:GU28"/>
    <mergeCell ref="GX28:GZ28"/>
    <mergeCell ref="HC28:HE28"/>
    <mergeCell ref="DR28:DT28"/>
    <mergeCell ref="DW28:DY28"/>
    <mergeCell ref="EB28:ED28"/>
    <mergeCell ref="EG28:EJ28"/>
    <mergeCell ref="EM28:EO28"/>
    <mergeCell ref="ER28:ET28"/>
    <mergeCell ref="EW28:EY28"/>
    <mergeCell ref="FB28:FE28"/>
    <mergeCell ref="FH28:FJ28"/>
    <mergeCell ref="GL27:HB27"/>
    <mergeCell ref="HG27:HW27"/>
    <mergeCell ref="IB27:IR27"/>
    <mergeCell ref="A28:C28"/>
    <mergeCell ref="E28:S28"/>
    <mergeCell ref="V28:X28"/>
    <mergeCell ref="AA28:AC28"/>
    <mergeCell ref="AF28:AI28"/>
    <mergeCell ref="AL28:AN28"/>
    <mergeCell ref="AQ28:AS28"/>
    <mergeCell ref="AV28:AX28"/>
    <mergeCell ref="BA28:BD28"/>
    <mergeCell ref="BG28:BI28"/>
    <mergeCell ref="BL28:BN28"/>
    <mergeCell ref="BQ28:BS28"/>
    <mergeCell ref="BV28:BY28"/>
    <mergeCell ref="CB28:CD28"/>
    <mergeCell ref="CG28:CI28"/>
    <mergeCell ref="CL28:CN28"/>
    <mergeCell ref="CQ28:CT28"/>
    <mergeCell ref="CW28:CY28"/>
    <mergeCell ref="DB28:DD28"/>
    <mergeCell ref="DG28:DI28"/>
    <mergeCell ref="DL28:DO28"/>
    <mergeCell ref="E27:U27"/>
    <mergeCell ref="Z27:AP27"/>
    <mergeCell ref="AU27:BK27"/>
    <mergeCell ref="BP27:CF27"/>
    <mergeCell ref="CK27:DA27"/>
    <mergeCell ref="DF27:DV27"/>
    <mergeCell ref="EA27:EQ27"/>
    <mergeCell ref="EV27:FL27"/>
    <mergeCell ref="FQ27:GG27"/>
    <mergeCell ref="GL25:HB26"/>
    <mergeCell ref="HG25:HW26"/>
    <mergeCell ref="IB25:IR26"/>
    <mergeCell ref="A26:D26"/>
    <mergeCell ref="V26:Y26"/>
    <mergeCell ref="AQ26:AT26"/>
    <mergeCell ref="BL26:BO26"/>
    <mergeCell ref="CG26:CJ26"/>
    <mergeCell ref="DB26:DE26"/>
    <mergeCell ref="DW26:DZ26"/>
    <mergeCell ref="ER26:EU26"/>
    <mergeCell ref="FM26:FP26"/>
    <mergeCell ref="GH26:GK26"/>
    <mergeCell ref="HC26:HF26"/>
    <mergeCell ref="HX26:IA26"/>
    <mergeCell ref="E25:U26"/>
    <mergeCell ref="Z25:AP26"/>
    <mergeCell ref="AU25:BK26"/>
    <mergeCell ref="BP25:CF26"/>
    <mergeCell ref="CK25:DA26"/>
    <mergeCell ref="DF25:DV26"/>
    <mergeCell ref="EA25:EQ26"/>
    <mergeCell ref="EV25:FL26"/>
    <mergeCell ref="FQ25:GG26"/>
    <mergeCell ref="GK23:GV24"/>
    <mergeCell ref="GW23:HB24"/>
    <mergeCell ref="HF23:HQ24"/>
    <mergeCell ref="HR23:HW24"/>
    <mergeCell ref="IA23:IL24"/>
    <mergeCell ref="IM23:IR24"/>
    <mergeCell ref="A24:C24"/>
    <mergeCell ref="V24:X24"/>
    <mergeCell ref="AQ24:AS24"/>
    <mergeCell ref="BL24:BN24"/>
    <mergeCell ref="CG24:CI24"/>
    <mergeCell ref="DB24:DD24"/>
    <mergeCell ref="DW24:DY24"/>
    <mergeCell ref="ER24:ET24"/>
    <mergeCell ref="FM24:FO24"/>
    <mergeCell ref="GH24:GJ24"/>
    <mergeCell ref="HC24:HE24"/>
    <mergeCell ref="HX24:HZ24"/>
    <mergeCell ref="CV23:DA24"/>
    <mergeCell ref="DE23:DP24"/>
    <mergeCell ref="DQ23:DV24"/>
    <mergeCell ref="DZ23:EK24"/>
    <mergeCell ref="EL23:EQ24"/>
    <mergeCell ref="EU23:FF24"/>
    <mergeCell ref="FG23:FL24"/>
    <mergeCell ref="FP23:GA24"/>
    <mergeCell ref="GB23:GG24"/>
    <mergeCell ref="D23:O24"/>
    <mergeCell ref="P23:U24"/>
    <mergeCell ref="Y23:AJ24"/>
    <mergeCell ref="AK23:AP24"/>
    <mergeCell ref="AT23:BE24"/>
    <mergeCell ref="BF23:BK24"/>
    <mergeCell ref="BO23:BZ24"/>
    <mergeCell ref="CA23:CF24"/>
    <mergeCell ref="CJ23:CU24"/>
    <mergeCell ref="CV22:DA22"/>
    <mergeCell ref="DF22:DI22"/>
    <mergeCell ref="DQ22:DV22"/>
    <mergeCell ref="EA22:ED22"/>
    <mergeCell ref="EL22:EQ22"/>
    <mergeCell ref="EV22:EY22"/>
    <mergeCell ref="FG22:FL22"/>
    <mergeCell ref="FQ22:FT22"/>
    <mergeCell ref="GB22:GG22"/>
    <mergeCell ref="FD21:FF22"/>
    <mergeCell ref="FG21:FL21"/>
    <mergeCell ref="FN21:FP22"/>
    <mergeCell ref="FU21:FX22"/>
    <mergeCell ref="FY21:GA22"/>
    <mergeCell ref="GB21:GG21"/>
    <mergeCell ref="E22:H22"/>
    <mergeCell ref="P22:U22"/>
    <mergeCell ref="Z22:AC22"/>
    <mergeCell ref="AK22:AP22"/>
    <mergeCell ref="AU22:AX22"/>
    <mergeCell ref="BF22:BK22"/>
    <mergeCell ref="BP22:BS22"/>
    <mergeCell ref="CA22:CF22"/>
    <mergeCell ref="CK22:CN22"/>
    <mergeCell ref="GW21:HB21"/>
    <mergeCell ref="HD21:HF22"/>
    <mergeCell ref="HK21:HN22"/>
    <mergeCell ref="HO21:HQ22"/>
    <mergeCell ref="HR21:HW21"/>
    <mergeCell ref="HY21:IA22"/>
    <mergeCell ref="IF21:II22"/>
    <mergeCell ref="IJ21:IL22"/>
    <mergeCell ref="IM21:IR21"/>
    <mergeCell ref="GW22:HB22"/>
    <mergeCell ref="HG22:HJ22"/>
    <mergeCell ref="HR22:HW22"/>
    <mergeCell ref="IB22:IE22"/>
    <mergeCell ref="IM22:IR22"/>
    <mergeCell ref="GI21:GK22"/>
    <mergeCell ref="GP21:GS22"/>
    <mergeCell ref="GT21:GV22"/>
    <mergeCell ref="GL22:GO22"/>
    <mergeCell ref="DJ21:DM22"/>
    <mergeCell ref="DN21:DP22"/>
    <mergeCell ref="DQ21:DV21"/>
    <mergeCell ref="DX21:DZ22"/>
    <mergeCell ref="EE21:EH22"/>
    <mergeCell ref="EI21:EK22"/>
    <mergeCell ref="EL21:EQ21"/>
    <mergeCell ref="ES21:EU22"/>
    <mergeCell ref="EZ21:FC22"/>
    <mergeCell ref="GJ19:HB20"/>
    <mergeCell ref="HE19:HW20"/>
    <mergeCell ref="HZ19:IR20"/>
    <mergeCell ref="B21:D22"/>
    <mergeCell ref="I21:L22"/>
    <mergeCell ref="M21:O22"/>
    <mergeCell ref="P21:U21"/>
    <mergeCell ref="W21:Y22"/>
    <mergeCell ref="AD21:AG22"/>
    <mergeCell ref="AH21:AJ22"/>
    <mergeCell ref="AK21:AP21"/>
    <mergeCell ref="AR21:AT22"/>
    <mergeCell ref="AY21:BB22"/>
    <mergeCell ref="BC21:BE22"/>
    <mergeCell ref="BF21:BK21"/>
    <mergeCell ref="BM21:BO22"/>
    <mergeCell ref="BT21:BW22"/>
    <mergeCell ref="BX21:BZ22"/>
    <mergeCell ref="CA21:CF21"/>
    <mergeCell ref="CH21:CJ22"/>
    <mergeCell ref="CO21:CR22"/>
    <mergeCell ref="CS21:CU22"/>
    <mergeCell ref="CV21:DA21"/>
    <mergeCell ref="DC21:DE22"/>
    <mergeCell ref="C19:U20"/>
    <mergeCell ref="X19:AP20"/>
    <mergeCell ref="AS19:BK20"/>
    <mergeCell ref="BN19:CF20"/>
    <mergeCell ref="CI19:DA20"/>
    <mergeCell ref="DD19:DV20"/>
    <mergeCell ref="DY19:EQ20"/>
    <mergeCell ref="ET19:FL20"/>
    <mergeCell ref="FO19:GG20"/>
    <mergeCell ref="GO17:HB18"/>
    <mergeCell ref="HJ17:HW18"/>
    <mergeCell ref="IE17:IR18"/>
    <mergeCell ref="A18:G18"/>
    <mergeCell ref="V18:AB18"/>
    <mergeCell ref="AQ18:AW18"/>
    <mergeCell ref="BL18:BR18"/>
    <mergeCell ref="CG18:CM18"/>
    <mergeCell ref="DB18:DH18"/>
    <mergeCell ref="DW18:EC18"/>
    <mergeCell ref="ER18:EX18"/>
    <mergeCell ref="FM18:FS18"/>
    <mergeCell ref="GH18:GN18"/>
    <mergeCell ref="HC18:HI18"/>
    <mergeCell ref="HX18:ID18"/>
    <mergeCell ref="H17:U18"/>
    <mergeCell ref="AC17:AP18"/>
    <mergeCell ref="AX17:BK18"/>
    <mergeCell ref="BS17:CF18"/>
    <mergeCell ref="CN17:DA18"/>
    <mergeCell ref="DI17:DV18"/>
    <mergeCell ref="ED17:EQ18"/>
    <mergeCell ref="EY17:FL18"/>
    <mergeCell ref="FT17:GG18"/>
    <mergeCell ref="DW13:EQ15"/>
    <mergeCell ref="ER13:FL15"/>
    <mergeCell ref="FM13:GG15"/>
    <mergeCell ref="GH13:HB15"/>
    <mergeCell ref="HC13:HW15"/>
    <mergeCell ref="HX13:IR15"/>
    <mergeCell ref="A16:B16"/>
    <mergeCell ref="V16:W16"/>
    <mergeCell ref="AQ16:AR16"/>
    <mergeCell ref="BL16:BM16"/>
    <mergeCell ref="CG16:CH16"/>
    <mergeCell ref="DB16:DC16"/>
    <mergeCell ref="DW16:DX16"/>
    <mergeCell ref="ER16:ES16"/>
    <mergeCell ref="FM16:FN16"/>
    <mergeCell ref="GH16:GI16"/>
    <mergeCell ref="HC16:HD16"/>
    <mergeCell ref="HX16:HY16"/>
    <mergeCell ref="A3:U6"/>
    <mergeCell ref="H7:U7"/>
    <mergeCell ref="A9:U11"/>
    <mergeCell ref="A13:U15"/>
    <mergeCell ref="V13:AP15"/>
    <mergeCell ref="AQ13:BK15"/>
    <mergeCell ref="BL13:CF15"/>
    <mergeCell ref="CG13:DA15"/>
    <mergeCell ref="DB13:DV15"/>
    <mergeCell ref="GH1:HB1"/>
    <mergeCell ref="HC1:HW1"/>
    <mergeCell ref="HX1:IR1"/>
    <mergeCell ref="A2:U2"/>
    <mergeCell ref="V2:AP2"/>
    <mergeCell ref="AQ2:BK2"/>
    <mergeCell ref="BL2:CF2"/>
    <mergeCell ref="CG2:DA2"/>
    <mergeCell ref="DB2:DV2"/>
    <mergeCell ref="DW2:EQ2"/>
    <mergeCell ref="ER2:FL2"/>
    <mergeCell ref="FM2:GG2"/>
    <mergeCell ref="GH2:HB2"/>
    <mergeCell ref="HC2:HW2"/>
    <mergeCell ref="HX2:IR2"/>
    <mergeCell ref="A1:U1"/>
    <mergeCell ref="V1:AP1"/>
    <mergeCell ref="AQ1:BK1"/>
    <mergeCell ref="BL1:CF1"/>
    <mergeCell ref="CG1:DA1"/>
    <mergeCell ref="DB1:DV1"/>
    <mergeCell ref="DW1:EQ1"/>
    <mergeCell ref="ER1:FL1"/>
    <mergeCell ref="FM1:GG1"/>
  </mergeCells>
  <dataValidations count="2">
    <dataValidation allowBlank="1" showErrorMessage="1" promptTitle="Для организаторов." prompt="Введите в окно квалификационное время. Оно продублируется на все сертификаты." sqref="H31:K32">
      <formula1>0</formula1>
      <formula2>0</formula2>
    </dataValidation>
    <dataValidation allowBlank="1" showErrorMessage="1" promptTitle="Для организаторов." prompt="Введите в окно сумарный результат участника. Он продублируется на всех сертификатах и дипломе" sqref="Q31:U32">
      <formula1>0</formula1>
      <formula2>0</formula2>
    </dataValidation>
  </dataValidation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  <rowBreaks count="1" manualBreakCount="1">
    <brk id="56" max="16383" man="1"/>
  </rowBreaks>
  <colBreaks count="12" manualBreakCount="12">
    <brk id="21" max="1048575" man="1"/>
    <brk id="42" max="1048575" man="1"/>
    <brk id="63" max="1048575" man="1"/>
    <brk id="84" max="1048575" man="1"/>
    <brk id="105" max="1048575" man="1"/>
    <brk id="126" max="1048575" man="1"/>
    <brk id="147" max="1048575" man="1"/>
    <brk id="168" max="1048575" man="1"/>
    <brk id="189" max="1048575" man="1"/>
    <brk id="210" max="1048575" man="1"/>
    <brk id="231" max="1048575" man="1"/>
    <brk id="25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Заявка</vt:lpstr>
      <vt:lpstr>Чиплист</vt:lpstr>
      <vt:lpstr>Диплом</vt:lpstr>
      <vt:lpstr>Временный сертификат</vt:lpstr>
      <vt:lpstr>Диплом!Область_печати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Буркунова</dc:creator>
  <cp:lastModifiedBy>Olga</cp:lastModifiedBy>
  <cp:revision>2</cp:revision>
  <dcterms:created xsi:type="dcterms:W3CDTF">2006-09-16T00:00:00Z</dcterms:created>
  <dcterms:modified xsi:type="dcterms:W3CDTF">2020-11-25T04:04:22Z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